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egasync\FOR BACKUP\WORK FILES\Data_Requests\2025\graphs and tables\"/>
    </mc:Choice>
  </mc:AlternateContent>
  <bookViews>
    <workbookView xWindow="-120" yWindow="-120" windowWidth="29040" windowHeight="15840" tabRatio="599" activeTab="4"/>
  </bookViews>
  <sheets>
    <sheet name="%ris_all" sheetId="49" r:id="rId1"/>
    <sheet name="bl" sheetId="50" r:id="rId2"/>
    <sheet name="st" sheetId="51" r:id="rId3"/>
    <sheet name="graph_ECOandNogrowth" sheetId="47" r:id="rId4"/>
    <sheet name="graph_eco" sheetId="48" r:id="rId5"/>
    <sheet name="eco_checking%r" sheetId="10" r:id="rId6"/>
  </sheets>
  <definedNames>
    <definedName name="_xlchart.v1.0" hidden="1">#REF!</definedName>
    <definedName name="_xlchart.v1.1" hidden="1">#REF!</definedName>
    <definedName name="_xlchart.v1.2" hidden="1">#REF!</definedName>
  </definedNames>
  <calcPr calcId="162913"/>
</workbook>
</file>

<file path=xl/calcChain.xml><?xml version="1.0" encoding="utf-8"?>
<calcChain xmlns="http://schemas.openxmlformats.org/spreadsheetml/2006/main">
  <c r="J4" i="10" l="1"/>
  <c r="H121" i="48"/>
  <c r="G121" i="48"/>
  <c r="H120" i="48"/>
  <c r="G120" i="48"/>
  <c r="H119" i="48"/>
  <c r="G119" i="48"/>
  <c r="H118" i="48"/>
  <c r="G118" i="48"/>
  <c r="H117" i="48"/>
  <c r="G117" i="48"/>
  <c r="H116" i="48"/>
  <c r="G116" i="48"/>
  <c r="H115" i="48"/>
  <c r="G115" i="48"/>
  <c r="H114" i="48"/>
  <c r="G114" i="48"/>
  <c r="H113" i="48"/>
  <c r="G113" i="48"/>
  <c r="H112" i="48"/>
  <c r="G112" i="48"/>
  <c r="R116" i="48" s="1"/>
  <c r="H111" i="48"/>
  <c r="G111" i="48"/>
  <c r="H110" i="48"/>
  <c r="G110" i="48"/>
  <c r="H109" i="48"/>
  <c r="G109" i="48"/>
  <c r="H108" i="48"/>
  <c r="G108" i="48"/>
  <c r="AC83" i="48"/>
  <c r="AB83" i="48"/>
  <c r="AA83" i="48"/>
  <c r="AC82" i="48"/>
  <c r="AB82" i="48"/>
  <c r="AA82" i="48"/>
  <c r="H72" i="48"/>
  <c r="G72" i="48"/>
  <c r="H71" i="48"/>
  <c r="G71" i="48"/>
  <c r="S70" i="48"/>
  <c r="U70" i="48" s="1"/>
  <c r="H70" i="48"/>
  <c r="G70" i="48"/>
  <c r="H69" i="48"/>
  <c r="G69" i="48"/>
  <c r="H68" i="48"/>
  <c r="G68" i="48"/>
  <c r="H67" i="48"/>
  <c r="G67" i="48"/>
  <c r="S66" i="48"/>
  <c r="U66" i="48" s="1"/>
  <c r="H66" i="48"/>
  <c r="G66" i="48"/>
  <c r="H65" i="48"/>
  <c r="G65" i="48"/>
  <c r="H64" i="48"/>
  <c r="G64" i="48"/>
  <c r="H63" i="48"/>
  <c r="G63" i="48"/>
  <c r="S62" i="48"/>
  <c r="U62" i="48" s="1"/>
  <c r="H62" i="48"/>
  <c r="G62" i="48"/>
  <c r="H61" i="48"/>
  <c r="G61" i="48"/>
  <c r="H60" i="48"/>
  <c r="G60" i="48"/>
  <c r="P59" i="48"/>
  <c r="O59" i="48"/>
  <c r="N59" i="48"/>
  <c r="L59" i="48"/>
  <c r="H59" i="48"/>
  <c r="G59" i="48"/>
  <c r="N71" i="48" s="1"/>
  <c r="T58" i="48"/>
  <c r="S58" i="48"/>
  <c r="U58" i="48" s="1"/>
  <c r="AC29" i="48"/>
  <c r="AB29" i="48"/>
  <c r="AA29" i="48"/>
  <c r="AC28" i="48"/>
  <c r="AB28" i="48"/>
  <c r="AA28" i="48"/>
  <c r="H18" i="48"/>
  <c r="G18" i="48"/>
  <c r="H17" i="48"/>
  <c r="G17" i="48"/>
  <c r="H16" i="48"/>
  <c r="G16" i="48"/>
  <c r="H15" i="48"/>
  <c r="G15" i="48"/>
  <c r="H14" i="48"/>
  <c r="G14" i="48"/>
  <c r="H13" i="48"/>
  <c r="G13" i="48"/>
  <c r="H12" i="48"/>
  <c r="G12" i="48"/>
  <c r="H11" i="48"/>
  <c r="G11" i="48"/>
  <c r="H10" i="48"/>
  <c r="G10" i="48"/>
  <c r="H9" i="48"/>
  <c r="G9" i="48"/>
  <c r="H8" i="48"/>
  <c r="G8" i="48"/>
  <c r="H7" i="48"/>
  <c r="G7" i="48"/>
  <c r="H6" i="48"/>
  <c r="G6" i="48"/>
  <c r="Y14" i="48" s="1"/>
  <c r="H5" i="48"/>
  <c r="G5" i="48"/>
  <c r="Y120" i="48" s="1"/>
  <c r="AD120" i="48" s="1"/>
  <c r="AC42" i="10"/>
  <c r="AC41" i="10"/>
  <c r="AC37" i="10"/>
  <c r="S42" i="10"/>
  <c r="S41" i="10"/>
  <c r="S37" i="10"/>
  <c r="J37" i="10"/>
  <c r="J41" i="10"/>
  <c r="J42" i="10"/>
  <c r="H121" i="47"/>
  <c r="G121" i="47"/>
  <c r="H120" i="47"/>
  <c r="G120" i="47"/>
  <c r="H119" i="47"/>
  <c r="G119" i="47"/>
  <c r="H118" i="47"/>
  <c r="G118" i="47"/>
  <c r="H117" i="47"/>
  <c r="G117" i="47"/>
  <c r="H116" i="47"/>
  <c r="G116" i="47"/>
  <c r="H115" i="47"/>
  <c r="G115" i="47"/>
  <c r="H114" i="47"/>
  <c r="G114" i="47"/>
  <c r="H113" i="47"/>
  <c r="G113" i="47"/>
  <c r="H112" i="47"/>
  <c r="G112" i="47"/>
  <c r="H111" i="47"/>
  <c r="G111" i="47"/>
  <c r="H110" i="47"/>
  <c r="G110" i="47"/>
  <c r="L109" i="47"/>
  <c r="P109" i="47" s="1"/>
  <c r="H109" i="47"/>
  <c r="G109" i="47"/>
  <c r="H108" i="47"/>
  <c r="G108" i="47"/>
  <c r="L113" i="47" s="1"/>
  <c r="P113" i="47" s="1"/>
  <c r="S107" i="47"/>
  <c r="T107" i="47" s="1"/>
  <c r="O107" i="47"/>
  <c r="L107" i="47"/>
  <c r="P107" i="47" s="1"/>
  <c r="AC83" i="47"/>
  <c r="AB83" i="47"/>
  <c r="AA83" i="47"/>
  <c r="AC82" i="47"/>
  <c r="AB82" i="47"/>
  <c r="AA82" i="47"/>
  <c r="H72" i="47"/>
  <c r="G72" i="47"/>
  <c r="H71" i="47"/>
  <c r="G71" i="47"/>
  <c r="H70" i="47"/>
  <c r="G70" i="47"/>
  <c r="H69" i="47"/>
  <c r="G69" i="47"/>
  <c r="H68" i="47"/>
  <c r="G68" i="47"/>
  <c r="H67" i="47"/>
  <c r="G67" i="47"/>
  <c r="H66" i="47"/>
  <c r="G66" i="47"/>
  <c r="H65" i="47"/>
  <c r="G65" i="47"/>
  <c r="H64" i="47"/>
  <c r="G64" i="47"/>
  <c r="H63" i="47"/>
  <c r="G63" i="47"/>
  <c r="H62" i="47"/>
  <c r="G62" i="47"/>
  <c r="H61" i="47"/>
  <c r="G61" i="47"/>
  <c r="H60" i="47"/>
  <c r="G60" i="47"/>
  <c r="S63" i="47" s="1"/>
  <c r="H59" i="47"/>
  <c r="G59" i="47"/>
  <c r="AC29" i="47"/>
  <c r="AB29" i="47"/>
  <c r="AA29" i="47"/>
  <c r="AC28" i="47"/>
  <c r="AB28" i="47"/>
  <c r="AA28" i="47"/>
  <c r="H18" i="47"/>
  <c r="G18" i="47"/>
  <c r="H17" i="47"/>
  <c r="G17" i="47"/>
  <c r="H16" i="47"/>
  <c r="G16" i="47"/>
  <c r="H15" i="47"/>
  <c r="G15" i="47"/>
  <c r="H14" i="47"/>
  <c r="G14" i="47"/>
  <c r="H13" i="47"/>
  <c r="G13" i="47"/>
  <c r="H12" i="47"/>
  <c r="G12" i="47"/>
  <c r="H11" i="47"/>
  <c r="G11" i="47"/>
  <c r="H10" i="47"/>
  <c r="G10" i="47"/>
  <c r="H9" i="47"/>
  <c r="G9" i="47"/>
  <c r="H8" i="47"/>
  <c r="G8" i="47"/>
  <c r="H7" i="47"/>
  <c r="G7" i="47"/>
  <c r="H6" i="47"/>
  <c r="G6" i="47"/>
  <c r="H5" i="47"/>
  <c r="G5" i="47"/>
  <c r="N5" i="47" s="1"/>
  <c r="AC10" i="10"/>
  <c r="AC9" i="10"/>
  <c r="AC5" i="10"/>
  <c r="S5" i="10"/>
  <c r="O120" i="48" l="1"/>
  <c r="R111" i="48"/>
  <c r="L119" i="48"/>
  <c r="P119" i="48" s="1"/>
  <c r="O108" i="48"/>
  <c r="R110" i="48"/>
  <c r="L117" i="48"/>
  <c r="P117" i="48" s="1"/>
  <c r="N119" i="48"/>
  <c r="N109" i="48"/>
  <c r="L107" i="48"/>
  <c r="P107" i="48" s="1"/>
  <c r="R108" i="48"/>
  <c r="L112" i="48"/>
  <c r="P112" i="48" s="1"/>
  <c r="N117" i="48"/>
  <c r="N107" i="48"/>
  <c r="O116" i="48"/>
  <c r="L114" i="48"/>
  <c r="P114" i="48" s="1"/>
  <c r="N112" i="48"/>
  <c r="R115" i="48"/>
  <c r="AA115" i="48" s="1"/>
  <c r="O107" i="48"/>
  <c r="L113" i="48"/>
  <c r="P113" i="48" s="1"/>
  <c r="N114" i="48"/>
  <c r="R120" i="48"/>
  <c r="Z120" i="48" s="1"/>
  <c r="S107" i="48"/>
  <c r="L109" i="48"/>
  <c r="P109" i="48" s="1"/>
  <c r="N113" i="48"/>
  <c r="R118" i="48"/>
  <c r="N6" i="48"/>
  <c r="O4" i="48"/>
  <c r="R7" i="48"/>
  <c r="Y108" i="48"/>
  <c r="AD108" i="48" s="1"/>
  <c r="R4" i="48"/>
  <c r="Z4" i="48" s="1"/>
  <c r="R12" i="48"/>
  <c r="O10" i="48"/>
  <c r="S4" i="48"/>
  <c r="U4" i="48" s="1"/>
  <c r="V4" i="48" s="1"/>
  <c r="N8" i="48"/>
  <c r="L4" i="48"/>
  <c r="P4" i="48" s="1"/>
  <c r="Y4" i="48"/>
  <c r="AD4" i="48" s="1"/>
  <c r="Y116" i="48"/>
  <c r="AD116" i="48" s="1"/>
  <c r="N4" i="48"/>
  <c r="Q4" i="48" s="1"/>
  <c r="N5" i="48"/>
  <c r="N11" i="47"/>
  <c r="S17" i="47"/>
  <c r="T17" i="47" s="1"/>
  <c r="L14" i="47"/>
  <c r="P14" i="47" s="1"/>
  <c r="R10" i="47"/>
  <c r="O7" i="47"/>
  <c r="L6" i="47"/>
  <c r="P6" i="47" s="1"/>
  <c r="O12" i="47"/>
  <c r="N15" i="47"/>
  <c r="R13" i="47"/>
  <c r="Y8" i="47"/>
  <c r="O5" i="48"/>
  <c r="AB4" i="48"/>
  <c r="R9" i="48"/>
  <c r="L16" i="48"/>
  <c r="P16" i="48" s="1"/>
  <c r="N11" i="48"/>
  <c r="T62" i="48"/>
  <c r="T66" i="48"/>
  <c r="X66" i="48" s="1"/>
  <c r="T70" i="48"/>
  <c r="X70" i="48" s="1"/>
  <c r="Y115" i="48"/>
  <c r="AD115" i="48" s="1"/>
  <c r="AC4" i="48"/>
  <c r="Y5" i="48"/>
  <c r="AD5" i="48" s="1"/>
  <c r="L12" i="48"/>
  <c r="P12" i="48" s="1"/>
  <c r="Y6" i="48"/>
  <c r="AD6" i="48" s="1"/>
  <c r="L7" i="48"/>
  <c r="P7" i="48" s="1"/>
  <c r="S8" i="48"/>
  <c r="L13" i="48"/>
  <c r="P13" i="48" s="1"/>
  <c r="R10" i="48"/>
  <c r="N16" i="48"/>
  <c r="L15" i="48"/>
  <c r="P15" i="48" s="1"/>
  <c r="R62" i="48"/>
  <c r="N61" i="48"/>
  <c r="R60" i="48"/>
  <c r="R58" i="48"/>
  <c r="L63" i="48"/>
  <c r="P63" i="48" s="1"/>
  <c r="L61" i="48"/>
  <c r="P61" i="48" s="1"/>
  <c r="O58" i="48"/>
  <c r="O61" i="48"/>
  <c r="O65" i="48"/>
  <c r="O69" i="48"/>
  <c r="AB120" i="48"/>
  <c r="AA120" i="48"/>
  <c r="AA4" i="48"/>
  <c r="S7" i="48"/>
  <c r="R5" i="48"/>
  <c r="N12" i="48"/>
  <c r="R6" i="48"/>
  <c r="N7" i="48"/>
  <c r="N13" i="48"/>
  <c r="S16" i="48"/>
  <c r="O14" i="48"/>
  <c r="N15" i="48"/>
  <c r="R17" i="48"/>
  <c r="Y111" i="48"/>
  <c r="AD111" i="48" s="1"/>
  <c r="X62" i="48"/>
  <c r="V62" i="48"/>
  <c r="Y70" i="48"/>
  <c r="AD70" i="48" s="1"/>
  <c r="Y68" i="48"/>
  <c r="AD68" i="48" s="1"/>
  <c r="Y66" i="48"/>
  <c r="Y64" i="48"/>
  <c r="Y62" i="48"/>
  <c r="AD62" i="48" s="1"/>
  <c r="Y60" i="48"/>
  <c r="AD60" i="48" s="1"/>
  <c r="Y58" i="48"/>
  <c r="AD58" i="48" s="1"/>
  <c r="S11" i="48"/>
  <c r="O17" i="48"/>
  <c r="S15" i="48"/>
  <c r="R11" i="48"/>
  <c r="N17" i="48"/>
  <c r="R15" i="48"/>
  <c r="N14" i="48"/>
  <c r="R16" i="48"/>
  <c r="N10" i="48"/>
  <c r="R13" i="48"/>
  <c r="N9" i="48"/>
  <c r="R8" i="48"/>
  <c r="Y119" i="48"/>
  <c r="Y117" i="48"/>
  <c r="Y112" i="48"/>
  <c r="Y114" i="48"/>
  <c r="AD114" i="48" s="1"/>
  <c r="Y113" i="48"/>
  <c r="Y109" i="48"/>
  <c r="AD109" i="48" s="1"/>
  <c r="Y107" i="48"/>
  <c r="Y11" i="48"/>
  <c r="AD11" i="48" s="1"/>
  <c r="L17" i="48"/>
  <c r="P17" i="48" s="1"/>
  <c r="Y15" i="48"/>
  <c r="AD15" i="48" s="1"/>
  <c r="L14" i="48"/>
  <c r="P14" i="48" s="1"/>
  <c r="Y16" i="48"/>
  <c r="AD16" i="48" s="1"/>
  <c r="L10" i="48"/>
  <c r="P10" i="48" s="1"/>
  <c r="Y13" i="48"/>
  <c r="AD13" i="48" s="1"/>
  <c r="L9" i="48"/>
  <c r="P9" i="48" s="1"/>
  <c r="Y8" i="48"/>
  <c r="AD8" i="48" s="1"/>
  <c r="Y71" i="48"/>
  <c r="Y69" i="48"/>
  <c r="Y67" i="48"/>
  <c r="Y65" i="48"/>
  <c r="Y63" i="48"/>
  <c r="Y61" i="48"/>
  <c r="AD61" i="48" s="1"/>
  <c r="Y59" i="48"/>
  <c r="AD59" i="48" s="1"/>
  <c r="O11" i="48"/>
  <c r="S17" i="48"/>
  <c r="O15" i="48"/>
  <c r="S14" i="48"/>
  <c r="O16" i="48"/>
  <c r="S10" i="48"/>
  <c r="O13" i="48"/>
  <c r="S9" i="48"/>
  <c r="S5" i="48"/>
  <c r="O12" i="48"/>
  <c r="S6" i="48"/>
  <c r="O7" i="48"/>
  <c r="Y17" i="48"/>
  <c r="S60" i="48"/>
  <c r="S64" i="48"/>
  <c r="S68" i="48"/>
  <c r="Z111" i="48"/>
  <c r="Y9" i="48"/>
  <c r="AD9" i="48" s="1"/>
  <c r="S13" i="48"/>
  <c r="Y10" i="48"/>
  <c r="AD10" i="48" s="1"/>
  <c r="R14" i="48"/>
  <c r="Q59" i="48"/>
  <c r="Y110" i="48"/>
  <c r="AA110" i="48" s="1"/>
  <c r="Y118" i="48"/>
  <c r="S12" i="48"/>
  <c r="O6" i="48"/>
  <c r="Q6" i="48" s="1"/>
  <c r="O8" i="48"/>
  <c r="Q8" i="48" s="1"/>
  <c r="L11" i="48"/>
  <c r="P11" i="48" s="1"/>
  <c r="Z108" i="48"/>
  <c r="AB115" i="48"/>
  <c r="L5" i="48"/>
  <c r="P5" i="48" s="1"/>
  <c r="Y12" i="48"/>
  <c r="AD12" i="48" s="1"/>
  <c r="L6" i="48"/>
  <c r="P6" i="48" s="1"/>
  <c r="Y7" i="48"/>
  <c r="AD7" i="48" s="1"/>
  <c r="L8" i="48"/>
  <c r="P8" i="48" s="1"/>
  <c r="O9" i="48"/>
  <c r="X58" i="48"/>
  <c r="V58" i="48"/>
  <c r="O63" i="48"/>
  <c r="O67" i="48"/>
  <c r="O71" i="48"/>
  <c r="Q71" i="48" s="1"/>
  <c r="AA108" i="48"/>
  <c r="AC116" i="48"/>
  <c r="L58" i="48"/>
  <c r="P58" i="48" s="1"/>
  <c r="L60" i="48"/>
  <c r="P60" i="48" s="1"/>
  <c r="L62" i="48"/>
  <c r="P62" i="48" s="1"/>
  <c r="L64" i="48"/>
  <c r="P64" i="48" s="1"/>
  <c r="L66" i="48"/>
  <c r="P66" i="48" s="1"/>
  <c r="L68" i="48"/>
  <c r="P68" i="48" s="1"/>
  <c r="L70" i="48"/>
  <c r="P70" i="48" s="1"/>
  <c r="S108" i="48"/>
  <c r="O109" i="48"/>
  <c r="S110" i="48"/>
  <c r="O113" i="48"/>
  <c r="S111" i="48"/>
  <c r="O114" i="48"/>
  <c r="Q114" i="48" s="1"/>
  <c r="S115" i="48"/>
  <c r="O112" i="48"/>
  <c r="S116" i="48"/>
  <c r="O117" i="48"/>
  <c r="Q117" i="48" s="1"/>
  <c r="S118" i="48"/>
  <c r="O119" i="48"/>
  <c r="Q119" i="48" s="1"/>
  <c r="S120" i="48"/>
  <c r="N58" i="48"/>
  <c r="R59" i="48"/>
  <c r="N60" i="48"/>
  <c r="Q60" i="48" s="1"/>
  <c r="R61" i="48"/>
  <c r="N62" i="48"/>
  <c r="R63" i="48"/>
  <c r="N64" i="48"/>
  <c r="R65" i="48"/>
  <c r="N66" i="48"/>
  <c r="R67" i="48"/>
  <c r="N68" i="48"/>
  <c r="Q68" i="48" s="1"/>
  <c r="R69" i="48"/>
  <c r="N70" i="48"/>
  <c r="R71" i="48"/>
  <c r="S59" i="48"/>
  <c r="O60" i="48"/>
  <c r="S61" i="48"/>
  <c r="O62" i="48"/>
  <c r="S63" i="48"/>
  <c r="O64" i="48"/>
  <c r="S65" i="48"/>
  <c r="O66" i="48"/>
  <c r="S67" i="48"/>
  <c r="O68" i="48"/>
  <c r="S69" i="48"/>
  <c r="O70" i="48"/>
  <c r="S71" i="48"/>
  <c r="L108" i="48"/>
  <c r="P108" i="48" s="1"/>
  <c r="L110" i="48"/>
  <c r="P110" i="48" s="1"/>
  <c r="L111" i="48"/>
  <c r="P111" i="48" s="1"/>
  <c r="L115" i="48"/>
  <c r="P115" i="48" s="1"/>
  <c r="L116" i="48"/>
  <c r="P116" i="48" s="1"/>
  <c r="L118" i="48"/>
  <c r="P118" i="48" s="1"/>
  <c r="L120" i="48"/>
  <c r="P120" i="48" s="1"/>
  <c r="R107" i="48"/>
  <c r="N108" i="48"/>
  <c r="Q108" i="48" s="1"/>
  <c r="R109" i="48"/>
  <c r="N110" i="48"/>
  <c r="R113" i="48"/>
  <c r="N111" i="48"/>
  <c r="R114" i="48"/>
  <c r="N115" i="48"/>
  <c r="R112" i="48"/>
  <c r="N116" i="48"/>
  <c r="R117" i="48"/>
  <c r="N118" i="48"/>
  <c r="Q118" i="48" s="1"/>
  <c r="R119" i="48"/>
  <c r="N120" i="48"/>
  <c r="Q120" i="48" s="1"/>
  <c r="L65" i="48"/>
  <c r="P65" i="48" s="1"/>
  <c r="L67" i="48"/>
  <c r="P67" i="48" s="1"/>
  <c r="L69" i="48"/>
  <c r="P69" i="48" s="1"/>
  <c r="L71" i="48"/>
  <c r="P71" i="48" s="1"/>
  <c r="S109" i="48"/>
  <c r="O110" i="48"/>
  <c r="S113" i="48"/>
  <c r="O111" i="48"/>
  <c r="S114" i="48"/>
  <c r="O115" i="48"/>
  <c r="S112" i="48"/>
  <c r="S117" i="48"/>
  <c r="O118" i="48"/>
  <c r="S119" i="48"/>
  <c r="N63" i="48"/>
  <c r="Q63" i="48" s="1"/>
  <c r="R64" i="48"/>
  <c r="N65" i="48"/>
  <c r="Q65" i="48" s="1"/>
  <c r="R66" i="48"/>
  <c r="V66" i="48" s="1"/>
  <c r="N67" i="48"/>
  <c r="Q67" i="48" s="1"/>
  <c r="R68" i="48"/>
  <c r="N69" i="48"/>
  <c r="Q69" i="48" s="1"/>
  <c r="R70" i="48"/>
  <c r="L119" i="47"/>
  <c r="P119" i="47" s="1"/>
  <c r="L13" i="47"/>
  <c r="P13" i="47" s="1"/>
  <c r="L10" i="47"/>
  <c r="P10" i="47" s="1"/>
  <c r="Y14" i="47"/>
  <c r="O13" i="47"/>
  <c r="S8" i="47"/>
  <c r="T8" i="47" s="1"/>
  <c r="N7" i="47"/>
  <c r="R17" i="47"/>
  <c r="Y6" i="47"/>
  <c r="O10" i="47"/>
  <c r="N12" i="47"/>
  <c r="L9" i="47"/>
  <c r="P9" i="47" s="1"/>
  <c r="L12" i="47"/>
  <c r="P12" i="47" s="1"/>
  <c r="S14" i="47"/>
  <c r="T14" i="47" s="1"/>
  <c r="N13" i="47"/>
  <c r="R8" i="47"/>
  <c r="AB8" i="47" s="1"/>
  <c r="Y16" i="47"/>
  <c r="O17" i="47"/>
  <c r="S6" i="47"/>
  <c r="T6" i="47" s="1"/>
  <c r="N10" i="47"/>
  <c r="O58" i="47"/>
  <c r="N120" i="47"/>
  <c r="L8" i="47"/>
  <c r="P8" i="47" s="1"/>
  <c r="L5" i="47"/>
  <c r="P5" i="47" s="1"/>
  <c r="R14" i="47"/>
  <c r="Y9" i="47"/>
  <c r="O8" i="47"/>
  <c r="S16" i="47"/>
  <c r="T16" i="47" s="1"/>
  <c r="N17" i="47"/>
  <c r="Q17" i="47" s="1"/>
  <c r="R6" i="47"/>
  <c r="Y12" i="47"/>
  <c r="AD12" i="47" s="1"/>
  <c r="Y5" i="47"/>
  <c r="AD5" i="47" s="1"/>
  <c r="O71" i="47"/>
  <c r="L117" i="47"/>
  <c r="P117" i="47" s="1"/>
  <c r="L7" i="47"/>
  <c r="P7" i="47" s="1"/>
  <c r="Y15" i="47"/>
  <c r="O14" i="47"/>
  <c r="S9" i="47"/>
  <c r="U9" i="47" s="1"/>
  <c r="N8" i="47"/>
  <c r="R16" i="47"/>
  <c r="Y11" i="47"/>
  <c r="O6" i="47"/>
  <c r="S5" i="47"/>
  <c r="T5" i="47" s="1"/>
  <c r="O108" i="47"/>
  <c r="L111" i="47"/>
  <c r="P111" i="47" s="1"/>
  <c r="L16" i="47"/>
  <c r="P16" i="47" s="1"/>
  <c r="S15" i="47"/>
  <c r="U15" i="47" s="1"/>
  <c r="N14" i="47"/>
  <c r="R9" i="47"/>
  <c r="Y7" i="47"/>
  <c r="O16" i="47"/>
  <c r="S11" i="47"/>
  <c r="T11" i="47" s="1"/>
  <c r="N6" i="47"/>
  <c r="R5" i="47"/>
  <c r="AC5" i="47" s="1"/>
  <c r="O59" i="47"/>
  <c r="O120" i="47"/>
  <c r="L17" i="47"/>
  <c r="P17" i="47" s="1"/>
  <c r="R15" i="47"/>
  <c r="Z15" i="47" s="1"/>
  <c r="Y13" i="47"/>
  <c r="AD13" i="47" s="1"/>
  <c r="O9" i="47"/>
  <c r="S7" i="47"/>
  <c r="U7" i="47" s="1"/>
  <c r="N16" i="47"/>
  <c r="R11" i="47"/>
  <c r="AA11" i="47" s="1"/>
  <c r="Y10" i="47"/>
  <c r="AA10" i="47" s="1"/>
  <c r="S12" i="47"/>
  <c r="O5" i="47"/>
  <c r="Q5" i="47" s="1"/>
  <c r="S59" i="47"/>
  <c r="T59" i="47" s="1"/>
  <c r="L115" i="47"/>
  <c r="P115" i="47" s="1"/>
  <c r="L15" i="47"/>
  <c r="P15" i="47" s="1"/>
  <c r="L11" i="47"/>
  <c r="P11" i="47" s="1"/>
  <c r="O15" i="47"/>
  <c r="Q15" i="47" s="1"/>
  <c r="S13" i="47"/>
  <c r="T13" i="47" s="1"/>
  <c r="W13" i="47" s="1"/>
  <c r="N9" i="47"/>
  <c r="R7" i="47"/>
  <c r="AB7" i="47" s="1"/>
  <c r="Y17" i="47"/>
  <c r="AD17" i="47" s="1"/>
  <c r="O11" i="47"/>
  <c r="Q11" i="47" s="1"/>
  <c r="S10" i="47"/>
  <c r="T10" i="47" s="1"/>
  <c r="R12" i="47"/>
  <c r="AA12" i="47" s="1"/>
  <c r="U107" i="47"/>
  <c r="AD8" i="47"/>
  <c r="AB13" i="47"/>
  <c r="AD7" i="47"/>
  <c r="U11" i="47"/>
  <c r="Z14" i="47"/>
  <c r="AA9" i="47"/>
  <c r="AD16" i="47"/>
  <c r="AD15" i="47"/>
  <c r="U17" i="47"/>
  <c r="AC15" i="47"/>
  <c r="AD14" i="47"/>
  <c r="AD6" i="47"/>
  <c r="AC14" i="47"/>
  <c r="AD10" i="47"/>
  <c r="AD9" i="47"/>
  <c r="T63" i="47"/>
  <c r="U63" i="47"/>
  <c r="Y58" i="47"/>
  <c r="O4" i="47"/>
  <c r="N4" i="47"/>
  <c r="R4" i="47"/>
  <c r="Y114" i="47"/>
  <c r="S4" i="47"/>
  <c r="N61" i="47"/>
  <c r="R62" i="47"/>
  <c r="N64" i="47"/>
  <c r="S66" i="47"/>
  <c r="L71" i="47"/>
  <c r="P71" i="47" s="1"/>
  <c r="X107" i="47"/>
  <c r="Y110" i="47"/>
  <c r="L4" i="47"/>
  <c r="P4" i="47" s="1"/>
  <c r="U59" i="47"/>
  <c r="Y60" i="47"/>
  <c r="O61" i="47"/>
  <c r="S62" i="47"/>
  <c r="O64" i="47"/>
  <c r="Y112" i="47"/>
  <c r="R58" i="47"/>
  <c r="N71" i="47"/>
  <c r="Q71" i="47" s="1"/>
  <c r="R70" i="47"/>
  <c r="N69" i="47"/>
  <c r="R68" i="47"/>
  <c r="N67" i="47"/>
  <c r="R66" i="47"/>
  <c r="N65" i="47"/>
  <c r="S71" i="47"/>
  <c r="O70" i="47"/>
  <c r="S69" i="47"/>
  <c r="O68" i="47"/>
  <c r="S67" i="47"/>
  <c r="R71" i="47"/>
  <c r="N70" i="47"/>
  <c r="R69" i="47"/>
  <c r="N68" i="47"/>
  <c r="R67" i="47"/>
  <c r="N66" i="47"/>
  <c r="R65" i="47"/>
  <c r="L70" i="47"/>
  <c r="P70" i="47" s="1"/>
  <c r="L68" i="47"/>
  <c r="P68" i="47" s="1"/>
  <c r="L66" i="47"/>
  <c r="P66" i="47" s="1"/>
  <c r="L64" i="47"/>
  <c r="P64" i="47" s="1"/>
  <c r="L62" i="47"/>
  <c r="P62" i="47" s="1"/>
  <c r="L60" i="47"/>
  <c r="P60" i="47" s="1"/>
  <c r="L58" i="47"/>
  <c r="P58" i="47" s="1"/>
  <c r="N60" i="47"/>
  <c r="Q60" i="47" s="1"/>
  <c r="R61" i="47"/>
  <c r="L63" i="47"/>
  <c r="P63" i="47" s="1"/>
  <c r="Y66" i="47"/>
  <c r="AD66" i="47" s="1"/>
  <c r="Y119" i="47"/>
  <c r="Y117" i="47"/>
  <c r="Y115" i="47"/>
  <c r="Y113" i="47"/>
  <c r="AD113" i="47" s="1"/>
  <c r="Y111" i="47"/>
  <c r="AD111" i="47" s="1"/>
  <c r="Y109" i="47"/>
  <c r="Y107" i="47"/>
  <c r="Y71" i="47"/>
  <c r="AD71" i="47" s="1"/>
  <c r="Y69" i="47"/>
  <c r="AD69" i="47" s="1"/>
  <c r="Y67" i="47"/>
  <c r="AD67" i="47" s="1"/>
  <c r="Y65" i="47"/>
  <c r="Y63" i="47"/>
  <c r="AD63" i="47" s="1"/>
  <c r="Y61" i="47"/>
  <c r="AD61" i="47" s="1"/>
  <c r="Y59" i="47"/>
  <c r="AD59" i="47" s="1"/>
  <c r="S58" i="47"/>
  <c r="O60" i="47"/>
  <c r="S61" i="47"/>
  <c r="N63" i="47"/>
  <c r="R64" i="47"/>
  <c r="L69" i="47"/>
  <c r="P69" i="47" s="1"/>
  <c r="S70" i="47"/>
  <c r="Y116" i="47"/>
  <c r="L59" i="47"/>
  <c r="P59" i="47" s="1"/>
  <c r="Y62" i="47"/>
  <c r="O63" i="47"/>
  <c r="S64" i="47"/>
  <c r="O69" i="47"/>
  <c r="Y70" i="47"/>
  <c r="AD70" i="47" s="1"/>
  <c r="Y118" i="47"/>
  <c r="AD118" i="47" s="1"/>
  <c r="Y4" i="47"/>
  <c r="N59" i="47"/>
  <c r="R60" i="47"/>
  <c r="N62" i="47"/>
  <c r="R63" i="47"/>
  <c r="L65" i="47"/>
  <c r="P65" i="47" s="1"/>
  <c r="Y120" i="47"/>
  <c r="AD120" i="47" s="1"/>
  <c r="S60" i="47"/>
  <c r="O62" i="47"/>
  <c r="O65" i="47"/>
  <c r="O66" i="47"/>
  <c r="L67" i="47"/>
  <c r="P67" i="47" s="1"/>
  <c r="S68" i="47"/>
  <c r="N58" i="47"/>
  <c r="Q58" i="47" s="1"/>
  <c r="R59" i="47"/>
  <c r="L61" i="47"/>
  <c r="P61" i="47" s="1"/>
  <c r="Y64" i="47"/>
  <c r="AD64" i="47" s="1"/>
  <c r="S65" i="47"/>
  <c r="O67" i="47"/>
  <c r="Y68" i="47"/>
  <c r="AD68" i="47" s="1"/>
  <c r="Y108" i="47"/>
  <c r="AD108" i="47" s="1"/>
  <c r="N107" i="47"/>
  <c r="Q107" i="47" s="1"/>
  <c r="R108" i="47"/>
  <c r="N109" i="47"/>
  <c r="Q109" i="47" s="1"/>
  <c r="R110" i="47"/>
  <c r="N111" i="47"/>
  <c r="R112" i="47"/>
  <c r="N113" i="47"/>
  <c r="R114" i="47"/>
  <c r="N115" i="47"/>
  <c r="R116" i="47"/>
  <c r="N117" i="47"/>
  <c r="Q117" i="47" s="1"/>
  <c r="R118" i="47"/>
  <c r="N119" i="47"/>
  <c r="R120" i="47"/>
  <c r="S108" i="47"/>
  <c r="O109" i="47"/>
  <c r="S110" i="47"/>
  <c r="O111" i="47"/>
  <c r="S112" i="47"/>
  <c r="O113" i="47"/>
  <c r="S114" i="47"/>
  <c r="O115" i="47"/>
  <c r="S116" i="47"/>
  <c r="O117" i="47"/>
  <c r="S118" i="47"/>
  <c r="O119" i="47"/>
  <c r="S120" i="47"/>
  <c r="L108" i="47"/>
  <c r="P108" i="47" s="1"/>
  <c r="L110" i="47"/>
  <c r="P110" i="47" s="1"/>
  <c r="L112" i="47"/>
  <c r="P112" i="47" s="1"/>
  <c r="L114" i="47"/>
  <c r="P114" i="47" s="1"/>
  <c r="L116" i="47"/>
  <c r="P116" i="47" s="1"/>
  <c r="L118" i="47"/>
  <c r="P118" i="47" s="1"/>
  <c r="L120" i="47"/>
  <c r="P120" i="47" s="1"/>
  <c r="R107" i="47"/>
  <c r="N108" i="47"/>
  <c r="Q108" i="47" s="1"/>
  <c r="R109" i="47"/>
  <c r="N110" i="47"/>
  <c r="R111" i="47"/>
  <c r="N112" i="47"/>
  <c r="R113" i="47"/>
  <c r="N114" i="47"/>
  <c r="R115" i="47"/>
  <c r="N116" i="47"/>
  <c r="R117" i="47"/>
  <c r="N118" i="47"/>
  <c r="R119" i="47"/>
  <c r="S109" i="47"/>
  <c r="O110" i="47"/>
  <c r="S111" i="47"/>
  <c r="O112" i="47"/>
  <c r="S113" i="47"/>
  <c r="O114" i="47"/>
  <c r="S115" i="47"/>
  <c r="O116" i="47"/>
  <c r="S117" i="47"/>
  <c r="O118" i="47"/>
  <c r="S119" i="47"/>
  <c r="J6" i="10"/>
  <c r="J7" i="10"/>
  <c r="J11" i="10"/>
  <c r="J12" i="10"/>
  <c r="J13" i="10"/>
  <c r="J14" i="10"/>
  <c r="J15" i="10"/>
  <c r="J17" i="10"/>
  <c r="S17" i="10" s="1"/>
  <c r="AB108" i="48" l="1"/>
  <c r="AC120" i="48"/>
  <c r="AC108" i="48"/>
  <c r="Z116" i="48"/>
  <c r="AA116" i="48"/>
  <c r="AB116" i="48"/>
  <c r="Q113" i="48"/>
  <c r="Q109" i="48"/>
  <c r="Q107" i="48"/>
  <c r="Q116" i="48"/>
  <c r="Q112" i="48"/>
  <c r="T107" i="48"/>
  <c r="W107" i="48" s="1"/>
  <c r="U107" i="48"/>
  <c r="AC12" i="48"/>
  <c r="Q16" i="48"/>
  <c r="Q9" i="48"/>
  <c r="Q10" i="48"/>
  <c r="AA111" i="48"/>
  <c r="T4" i="48"/>
  <c r="X4" i="48" s="1"/>
  <c r="AB111" i="48"/>
  <c r="Q5" i="48"/>
  <c r="AB110" i="48"/>
  <c r="Q15" i="48"/>
  <c r="AC111" i="48"/>
  <c r="AC110" i="48"/>
  <c r="AA13" i="47"/>
  <c r="Z13" i="47"/>
  <c r="Q14" i="47"/>
  <c r="AC16" i="47"/>
  <c r="Z7" i="47"/>
  <c r="U6" i="47"/>
  <c r="AC9" i="47"/>
  <c r="T7" i="47"/>
  <c r="W7" i="47" s="1"/>
  <c r="Q13" i="47"/>
  <c r="Q7" i="47"/>
  <c r="U8" i="47"/>
  <c r="X8" i="47" s="1"/>
  <c r="W5" i="47"/>
  <c r="U5" i="47"/>
  <c r="V5" i="47" s="1"/>
  <c r="AB14" i="47"/>
  <c r="W10" i="47"/>
  <c r="Z8" i="47"/>
  <c r="V7" i="47"/>
  <c r="Q12" i="47"/>
  <c r="Q6" i="47"/>
  <c r="AB10" i="47"/>
  <c r="AC8" i="47"/>
  <c r="W16" i="47"/>
  <c r="U13" i="47"/>
  <c r="V13" i="47" s="1"/>
  <c r="AB15" i="47"/>
  <c r="Z10" i="47"/>
  <c r="AA14" i="47"/>
  <c r="AD11" i="47"/>
  <c r="V15" i="47"/>
  <c r="Q8" i="47"/>
  <c r="AA17" i="47"/>
  <c r="AC13" i="47"/>
  <c r="Z9" i="47"/>
  <c r="AA15" i="47"/>
  <c r="Q16" i="47"/>
  <c r="Z5" i="47"/>
  <c r="V9" i="47"/>
  <c r="AA6" i="47"/>
  <c r="W14" i="47"/>
  <c r="AC7" i="47"/>
  <c r="U16" i="47"/>
  <c r="X16" i="47" s="1"/>
  <c r="AA16" i="47"/>
  <c r="AA5" i="47"/>
  <c r="Q9" i="47"/>
  <c r="Q10" i="47"/>
  <c r="AC10" i="47"/>
  <c r="AB16" i="47"/>
  <c r="W8" i="47"/>
  <c r="AA8" i="47"/>
  <c r="AA7" i="47"/>
  <c r="AB107" i="48"/>
  <c r="AA107" i="48"/>
  <c r="Z107" i="48"/>
  <c r="AC107" i="48"/>
  <c r="U9" i="48"/>
  <c r="T9" i="48"/>
  <c r="W9" i="48" s="1"/>
  <c r="Z13" i="48"/>
  <c r="AC13" i="48"/>
  <c r="AB13" i="48"/>
  <c r="AA13" i="48"/>
  <c r="AA12" i="48"/>
  <c r="T114" i="48"/>
  <c r="W114" i="48" s="1"/>
  <c r="U114" i="48"/>
  <c r="AB114" i="48"/>
  <c r="AA114" i="48"/>
  <c r="Z114" i="48"/>
  <c r="AC114" i="48"/>
  <c r="U69" i="48"/>
  <c r="T69" i="48"/>
  <c r="U61" i="48"/>
  <c r="T61" i="48"/>
  <c r="Q66" i="48"/>
  <c r="Q58" i="48"/>
  <c r="AD17" i="48"/>
  <c r="U10" i="48"/>
  <c r="T10" i="48"/>
  <c r="W10" i="48" s="1"/>
  <c r="AD63" i="48"/>
  <c r="AD113" i="48"/>
  <c r="T11" i="48"/>
  <c r="U11" i="48"/>
  <c r="W4" i="48"/>
  <c r="T16" i="48"/>
  <c r="W16" i="48" s="1"/>
  <c r="U16" i="48"/>
  <c r="AC10" i="48"/>
  <c r="AB10" i="48"/>
  <c r="AA10" i="48"/>
  <c r="Z10" i="48"/>
  <c r="U63" i="48"/>
  <c r="T63" i="48"/>
  <c r="U64" i="48"/>
  <c r="T64" i="48"/>
  <c r="AD107" i="48"/>
  <c r="T15" i="48"/>
  <c r="W15" i="48" s="1"/>
  <c r="U15" i="48"/>
  <c r="T13" i="48"/>
  <c r="W13" i="48" s="1"/>
  <c r="U13" i="48"/>
  <c r="U7" i="48"/>
  <c r="T7" i="48"/>
  <c r="W7" i="48" s="1"/>
  <c r="Q111" i="48"/>
  <c r="AC65" i="48"/>
  <c r="AB65" i="48"/>
  <c r="AA65" i="48"/>
  <c r="Z65" i="48"/>
  <c r="U120" i="48"/>
  <c r="T120" i="48"/>
  <c r="W120" i="48" s="1"/>
  <c r="U111" i="48"/>
  <c r="T111" i="48"/>
  <c r="W111" i="48" s="1"/>
  <c r="U12" i="48"/>
  <c r="T12" i="48"/>
  <c r="W12" i="48" s="1"/>
  <c r="AD65" i="48"/>
  <c r="AB16" i="48"/>
  <c r="Z16" i="48"/>
  <c r="AA16" i="48"/>
  <c r="AC16" i="48"/>
  <c r="Q13" i="48"/>
  <c r="Z58" i="48"/>
  <c r="W58" i="48"/>
  <c r="AC58" i="48"/>
  <c r="AA58" i="48"/>
  <c r="AB58" i="48"/>
  <c r="Q11" i="48"/>
  <c r="Z115" i="48"/>
  <c r="Z66" i="48"/>
  <c r="W66" i="48"/>
  <c r="AC66" i="48"/>
  <c r="AB66" i="48"/>
  <c r="AA66" i="48"/>
  <c r="Z64" i="48"/>
  <c r="W64" i="48"/>
  <c r="AC64" i="48"/>
  <c r="AA64" i="48"/>
  <c r="AB64" i="48"/>
  <c r="T113" i="48"/>
  <c r="W113" i="48" s="1"/>
  <c r="U113" i="48"/>
  <c r="AB119" i="48"/>
  <c r="AA119" i="48"/>
  <c r="Z119" i="48"/>
  <c r="AC119" i="48"/>
  <c r="AB113" i="48"/>
  <c r="AA113" i="48"/>
  <c r="Z113" i="48"/>
  <c r="AC113" i="48"/>
  <c r="U67" i="48"/>
  <c r="T67" i="48"/>
  <c r="U59" i="48"/>
  <c r="T59" i="48"/>
  <c r="Q64" i="48"/>
  <c r="AD118" i="48"/>
  <c r="Z118" i="48"/>
  <c r="AA118" i="48"/>
  <c r="U6" i="48"/>
  <c r="T6" i="48"/>
  <c r="U14" i="48"/>
  <c r="T14" i="48"/>
  <c r="W14" i="48" s="1"/>
  <c r="AD67" i="48"/>
  <c r="AD112" i="48"/>
  <c r="Q14" i="48"/>
  <c r="Q7" i="48"/>
  <c r="Z60" i="48"/>
  <c r="AC60" i="48"/>
  <c r="AA60" i="48"/>
  <c r="AB60" i="48"/>
  <c r="U8" i="48"/>
  <c r="T8" i="48"/>
  <c r="AA7" i="48"/>
  <c r="AB112" i="48"/>
  <c r="AA112" i="48"/>
  <c r="Z112" i="48"/>
  <c r="AC112" i="48"/>
  <c r="AC67" i="48"/>
  <c r="AB67" i="48"/>
  <c r="AA67" i="48"/>
  <c r="Z67" i="48"/>
  <c r="W67" i="48"/>
  <c r="U60" i="48"/>
  <c r="T60" i="48"/>
  <c r="W60" i="48" s="1"/>
  <c r="Z70" i="48"/>
  <c r="W70" i="48"/>
  <c r="AC70" i="48"/>
  <c r="AB70" i="48"/>
  <c r="AA70" i="48"/>
  <c r="T119" i="48"/>
  <c r="W119" i="48" s="1"/>
  <c r="U119" i="48"/>
  <c r="Q110" i="48"/>
  <c r="AC71" i="48"/>
  <c r="AB71" i="48"/>
  <c r="AA71" i="48"/>
  <c r="Z71" i="48"/>
  <c r="W71" i="48"/>
  <c r="AC63" i="48"/>
  <c r="AB63" i="48"/>
  <c r="AA63" i="48"/>
  <c r="Z63" i="48"/>
  <c r="W63" i="48"/>
  <c r="U118" i="48"/>
  <c r="T118" i="48"/>
  <c r="W118" i="48" s="1"/>
  <c r="U110" i="48"/>
  <c r="T110" i="48"/>
  <c r="W110" i="48" s="1"/>
  <c r="AC115" i="48"/>
  <c r="AD110" i="48"/>
  <c r="Z110" i="48"/>
  <c r="AB118" i="48"/>
  <c r="AD69" i="48"/>
  <c r="AD117" i="48"/>
  <c r="AB15" i="48"/>
  <c r="AA15" i="48"/>
  <c r="Z15" i="48"/>
  <c r="AC15" i="48"/>
  <c r="AC6" i="48"/>
  <c r="W6" i="48"/>
  <c r="AB6" i="48"/>
  <c r="AA6" i="48"/>
  <c r="Z6" i="48"/>
  <c r="Q61" i="48"/>
  <c r="AC7" i="48"/>
  <c r="V70" i="48"/>
  <c r="AC9" i="48"/>
  <c r="AA9" i="48"/>
  <c r="Z9" i="48"/>
  <c r="AB9" i="48"/>
  <c r="T112" i="48"/>
  <c r="W112" i="48" s="1"/>
  <c r="U112" i="48"/>
  <c r="U71" i="48"/>
  <c r="T71" i="48"/>
  <c r="Q115" i="48"/>
  <c r="U115" i="48"/>
  <c r="T115" i="48"/>
  <c r="W115" i="48" s="1"/>
  <c r="T109" i="48"/>
  <c r="W109" i="48" s="1"/>
  <c r="U109" i="48"/>
  <c r="AB117" i="48"/>
  <c r="AA117" i="48"/>
  <c r="Z117" i="48"/>
  <c r="AC117" i="48"/>
  <c r="AB109" i="48"/>
  <c r="AA109" i="48"/>
  <c r="Z109" i="48"/>
  <c r="AC109" i="48"/>
  <c r="U65" i="48"/>
  <c r="T65" i="48"/>
  <c r="W65" i="48" s="1"/>
  <c r="Q70" i="48"/>
  <c r="Q62" i="48"/>
  <c r="AC118" i="48"/>
  <c r="U17" i="48"/>
  <c r="T17" i="48"/>
  <c r="W17" i="48" s="1"/>
  <c r="AD71" i="48"/>
  <c r="AD119" i="48"/>
  <c r="Q17" i="48"/>
  <c r="AD64" i="48"/>
  <c r="Q12" i="48"/>
  <c r="Z62" i="48"/>
  <c r="W62" i="48"/>
  <c r="AC62" i="48"/>
  <c r="AB62" i="48"/>
  <c r="AA62" i="48"/>
  <c r="AB7" i="48"/>
  <c r="Z7" i="48"/>
  <c r="AC59" i="48"/>
  <c r="AB59" i="48"/>
  <c r="AA59" i="48"/>
  <c r="Z59" i="48"/>
  <c r="W59" i="48"/>
  <c r="Z68" i="48"/>
  <c r="AC68" i="48"/>
  <c r="AA68" i="48"/>
  <c r="AB68" i="48"/>
  <c r="T117" i="48"/>
  <c r="W117" i="48" s="1"/>
  <c r="U117" i="48"/>
  <c r="AC69" i="48"/>
  <c r="AB69" i="48"/>
  <c r="AA69" i="48"/>
  <c r="Z69" i="48"/>
  <c r="W69" i="48"/>
  <c r="AC61" i="48"/>
  <c r="AB61" i="48"/>
  <c r="AA61" i="48"/>
  <c r="Z61" i="48"/>
  <c r="W61" i="48"/>
  <c r="U116" i="48"/>
  <c r="T116" i="48"/>
  <c r="W116" i="48" s="1"/>
  <c r="U108" i="48"/>
  <c r="T108" i="48"/>
  <c r="W108" i="48" s="1"/>
  <c r="AC14" i="48"/>
  <c r="AB14" i="48"/>
  <c r="AA14" i="48"/>
  <c r="Z14" i="48"/>
  <c r="U68" i="48"/>
  <c r="T68" i="48"/>
  <c r="W68" i="48" s="1"/>
  <c r="U5" i="48"/>
  <c r="T5" i="48"/>
  <c r="W5" i="48" s="1"/>
  <c r="Z8" i="48"/>
  <c r="W8" i="48"/>
  <c r="AA8" i="48"/>
  <c r="AC8" i="48"/>
  <c r="AB8" i="48"/>
  <c r="AB11" i="48"/>
  <c r="AA11" i="48"/>
  <c r="Z11" i="48"/>
  <c r="W11" i="48"/>
  <c r="AC11" i="48"/>
  <c r="AD66" i="48"/>
  <c r="AC17" i="48"/>
  <c r="AB17" i="48"/>
  <c r="AA17" i="48"/>
  <c r="Z17" i="48"/>
  <c r="AC5" i="48"/>
  <c r="AB5" i="48"/>
  <c r="AA5" i="48"/>
  <c r="Z5" i="48"/>
  <c r="AB12" i="48"/>
  <c r="Z12" i="48"/>
  <c r="AD14" i="48"/>
  <c r="AB12" i="47"/>
  <c r="AC11" i="47"/>
  <c r="AC17" i="47"/>
  <c r="Z12" i="47"/>
  <c r="AB17" i="47"/>
  <c r="W17" i="47"/>
  <c r="U10" i="47"/>
  <c r="V10" i="47" s="1"/>
  <c r="U14" i="47"/>
  <c r="V14" i="47" s="1"/>
  <c r="T9" i="47"/>
  <c r="W9" i="47" s="1"/>
  <c r="W11" i="47"/>
  <c r="AC12" i="47"/>
  <c r="Q70" i="47"/>
  <c r="AB6" i="47"/>
  <c r="AC6" i="47"/>
  <c r="V11" i="47"/>
  <c r="AB5" i="47"/>
  <c r="T15" i="47"/>
  <c r="W15" i="47" s="1"/>
  <c r="AB9" i="47"/>
  <c r="Q59" i="47"/>
  <c r="AB11" i="47"/>
  <c r="W6" i="47"/>
  <c r="Z17" i="47"/>
  <c r="T12" i="47"/>
  <c r="W12" i="47" s="1"/>
  <c r="U12" i="47"/>
  <c r="Z11" i="47"/>
  <c r="Z16" i="47"/>
  <c r="Q120" i="47"/>
  <c r="Z6" i="47"/>
  <c r="Q115" i="47"/>
  <c r="AD117" i="47"/>
  <c r="AD110" i="47"/>
  <c r="AD114" i="47"/>
  <c r="AD119" i="47"/>
  <c r="AD112" i="47"/>
  <c r="AD62" i="47"/>
  <c r="Q119" i="47"/>
  <c r="Q111" i="47"/>
  <c r="AD107" i="47"/>
  <c r="Q116" i="47"/>
  <c r="AD116" i="47"/>
  <c r="Q64" i="47"/>
  <c r="AD58" i="47"/>
  <c r="AD4" i="47"/>
  <c r="X11" i="47"/>
  <c r="V17" i="47"/>
  <c r="X17" i="47"/>
  <c r="X6" i="47"/>
  <c r="V6" i="47"/>
  <c r="X5" i="47"/>
  <c r="X10" i="47"/>
  <c r="S15" i="10"/>
  <c r="S14" i="10"/>
  <c r="S9" i="10"/>
  <c r="AC11" i="10"/>
  <c r="J43" i="10"/>
  <c r="AC43" i="10"/>
  <c r="S43" i="10"/>
  <c r="S11" i="10"/>
  <c r="AC14" i="10"/>
  <c r="S46" i="10"/>
  <c r="J46" i="10"/>
  <c r="AC46" i="10"/>
  <c r="AC12" i="10"/>
  <c r="S44" i="10"/>
  <c r="J44" i="10"/>
  <c r="AC44" i="10"/>
  <c r="S7" i="10"/>
  <c r="S40" i="10"/>
  <c r="AC40" i="10"/>
  <c r="S8" i="10"/>
  <c r="AC8" i="10"/>
  <c r="J40" i="10"/>
  <c r="S13" i="10"/>
  <c r="AC49" i="10"/>
  <c r="J49" i="10"/>
  <c r="S49" i="10"/>
  <c r="AC17" i="10"/>
  <c r="S39" i="10"/>
  <c r="AC39" i="10"/>
  <c r="J39" i="10"/>
  <c r="AC7" i="10"/>
  <c r="S47" i="10"/>
  <c r="J47" i="10"/>
  <c r="AC47" i="10"/>
  <c r="AC15" i="10"/>
  <c r="S4" i="10"/>
  <c r="J36" i="10"/>
  <c r="AC4" i="10"/>
  <c r="AC36" i="10"/>
  <c r="S36" i="10"/>
  <c r="S10" i="10"/>
  <c r="AC13" i="10"/>
  <c r="S45" i="10"/>
  <c r="AC45" i="10"/>
  <c r="J45" i="10"/>
  <c r="S12" i="10"/>
  <c r="AC48" i="10"/>
  <c r="J48" i="10"/>
  <c r="S16" i="10"/>
  <c r="S48" i="10"/>
  <c r="AC16" i="10"/>
  <c r="S6" i="10"/>
  <c r="J38" i="10"/>
  <c r="S38" i="10"/>
  <c r="AC6" i="10"/>
  <c r="AC38" i="10"/>
  <c r="Q4" i="47"/>
  <c r="AB61" i="47"/>
  <c r="Z61" i="47"/>
  <c r="AC61" i="47"/>
  <c r="AA61" i="47"/>
  <c r="U62" i="47"/>
  <c r="T62" i="47"/>
  <c r="Q69" i="47"/>
  <c r="AC62" i="47"/>
  <c r="AB62" i="47"/>
  <c r="AA62" i="47"/>
  <c r="Z62" i="47"/>
  <c r="W62" i="47"/>
  <c r="AB119" i="47"/>
  <c r="AA119" i="47"/>
  <c r="Z119" i="47"/>
  <c r="AC119" i="47"/>
  <c r="U116" i="47"/>
  <c r="T116" i="47"/>
  <c r="W116" i="47" s="1"/>
  <c r="U108" i="47"/>
  <c r="T108" i="47"/>
  <c r="Q113" i="47"/>
  <c r="Z66" i="47"/>
  <c r="AC66" i="47"/>
  <c r="AB66" i="47"/>
  <c r="AA66" i="47"/>
  <c r="AB109" i="47"/>
  <c r="AA109" i="47"/>
  <c r="Z109" i="47"/>
  <c r="AC109" i="47"/>
  <c r="T65" i="47"/>
  <c r="U65" i="47"/>
  <c r="T113" i="47"/>
  <c r="W113" i="47" s="1"/>
  <c r="U113" i="47"/>
  <c r="AC110" i="47"/>
  <c r="AB110" i="47"/>
  <c r="AA110" i="47"/>
  <c r="Z110" i="47"/>
  <c r="AB111" i="47"/>
  <c r="AA111" i="47"/>
  <c r="Z111" i="47"/>
  <c r="AC111" i="47"/>
  <c r="T115" i="47"/>
  <c r="U115" i="47"/>
  <c r="Q118" i="47"/>
  <c r="Q110" i="47"/>
  <c r="AC120" i="47"/>
  <c r="AB120" i="47"/>
  <c r="AA120" i="47"/>
  <c r="Z120" i="47"/>
  <c r="AC112" i="47"/>
  <c r="AB112" i="47"/>
  <c r="AA112" i="47"/>
  <c r="Z112" i="47"/>
  <c r="U58" i="47"/>
  <c r="T58" i="47"/>
  <c r="W58" i="47" s="1"/>
  <c r="AD109" i="47"/>
  <c r="AB71" i="47"/>
  <c r="AA71" i="47"/>
  <c r="Z71" i="47"/>
  <c r="AC71" i="47"/>
  <c r="Q67" i="47"/>
  <c r="U66" i="47"/>
  <c r="T66" i="47"/>
  <c r="W66" i="47" s="1"/>
  <c r="X63" i="47"/>
  <c r="V63" i="47"/>
  <c r="AB117" i="47"/>
  <c r="AA117" i="47"/>
  <c r="Z117" i="47"/>
  <c r="AC117" i="47"/>
  <c r="AB115" i="47"/>
  <c r="AA115" i="47"/>
  <c r="Z115" i="47"/>
  <c r="W115" i="47"/>
  <c r="AC115" i="47"/>
  <c r="U120" i="47"/>
  <c r="T120" i="47"/>
  <c r="W120" i="47" s="1"/>
  <c r="U112" i="47"/>
  <c r="T112" i="47"/>
  <c r="W112" i="47" s="1"/>
  <c r="U64" i="47"/>
  <c r="T64" i="47"/>
  <c r="W64" i="47" s="1"/>
  <c r="AD65" i="47"/>
  <c r="AD115" i="47"/>
  <c r="Q66" i="47"/>
  <c r="T69" i="47"/>
  <c r="W69" i="47" s="1"/>
  <c r="U69" i="47"/>
  <c r="Z70" i="47"/>
  <c r="AC70" i="47"/>
  <c r="AB70" i="47"/>
  <c r="AA70" i="47"/>
  <c r="AD60" i="47"/>
  <c r="Q61" i="47"/>
  <c r="U60" i="47"/>
  <c r="T60" i="47"/>
  <c r="AC118" i="47"/>
  <c r="AB118" i="47"/>
  <c r="AA118" i="47"/>
  <c r="Z118" i="47"/>
  <c r="U70" i="47"/>
  <c r="T70" i="47"/>
  <c r="W70" i="47" s="1"/>
  <c r="AB107" i="47"/>
  <c r="Z107" i="47"/>
  <c r="W107" i="47"/>
  <c r="AC107" i="47"/>
  <c r="AA107" i="47"/>
  <c r="T119" i="47"/>
  <c r="W119" i="47" s="1"/>
  <c r="U119" i="47"/>
  <c r="T111" i="47"/>
  <c r="W111" i="47" s="1"/>
  <c r="U111" i="47"/>
  <c r="Q114" i="47"/>
  <c r="AC116" i="47"/>
  <c r="AB116" i="47"/>
  <c r="AA116" i="47"/>
  <c r="Z116" i="47"/>
  <c r="W108" i="47"/>
  <c r="AC108" i="47"/>
  <c r="AB108" i="47"/>
  <c r="AA108" i="47"/>
  <c r="Z108" i="47"/>
  <c r="AB59" i="47"/>
  <c r="AC59" i="47"/>
  <c r="AA59" i="47"/>
  <c r="Z59" i="47"/>
  <c r="W59" i="47"/>
  <c r="U68" i="47"/>
  <c r="T68" i="47"/>
  <c r="AB63" i="47"/>
  <c r="AC63" i="47"/>
  <c r="AA63" i="47"/>
  <c r="Z63" i="47"/>
  <c r="W63" i="47"/>
  <c r="AC64" i="47"/>
  <c r="AB64" i="47"/>
  <c r="AA64" i="47"/>
  <c r="Z64" i="47"/>
  <c r="AB67" i="47"/>
  <c r="AA67" i="47"/>
  <c r="Z67" i="47"/>
  <c r="AC67" i="47"/>
  <c r="X59" i="47"/>
  <c r="V59" i="47"/>
  <c r="U114" i="47"/>
  <c r="T114" i="47"/>
  <c r="W114" i="47" s="1"/>
  <c r="T67" i="47"/>
  <c r="W67" i="47" s="1"/>
  <c r="U67" i="47"/>
  <c r="AB65" i="47"/>
  <c r="Z65" i="47"/>
  <c r="AC65" i="47"/>
  <c r="AA65" i="47"/>
  <c r="W65" i="47"/>
  <c r="U4" i="47"/>
  <c r="T4" i="47"/>
  <c r="W4" i="47" s="1"/>
  <c r="AB113" i="47"/>
  <c r="AA113" i="47"/>
  <c r="Z113" i="47"/>
  <c r="AC113" i="47"/>
  <c r="U118" i="47"/>
  <c r="T118" i="47"/>
  <c r="W118" i="47" s="1"/>
  <c r="U110" i="47"/>
  <c r="T110" i="47"/>
  <c r="W110" i="47" s="1"/>
  <c r="Q62" i="47"/>
  <c r="Q63" i="47"/>
  <c r="Q68" i="47"/>
  <c r="T71" i="47"/>
  <c r="W71" i="47" s="1"/>
  <c r="U71" i="47"/>
  <c r="AC58" i="47"/>
  <c r="AB58" i="47"/>
  <c r="Z58" i="47"/>
  <c r="AA58" i="47"/>
  <c r="V107" i="47"/>
  <c r="Z68" i="47"/>
  <c r="W68" i="47"/>
  <c r="AC68" i="47"/>
  <c r="AB68" i="47"/>
  <c r="AA68" i="47"/>
  <c r="T117" i="47"/>
  <c r="W117" i="47" s="1"/>
  <c r="U117" i="47"/>
  <c r="T109" i="47"/>
  <c r="W109" i="47" s="1"/>
  <c r="U109" i="47"/>
  <c r="Q112" i="47"/>
  <c r="AC114" i="47"/>
  <c r="AB114" i="47"/>
  <c r="AA114" i="47"/>
  <c r="Z114" i="47"/>
  <c r="AC60" i="47"/>
  <c r="AB60" i="47"/>
  <c r="AA60" i="47"/>
  <c r="Z60" i="47"/>
  <c r="W60" i="47"/>
  <c r="T61" i="47"/>
  <c r="W61" i="47" s="1"/>
  <c r="U61" i="47"/>
  <c r="AB69" i="47"/>
  <c r="AA69" i="47"/>
  <c r="Z69" i="47"/>
  <c r="AC69" i="47"/>
  <c r="Q65" i="47"/>
  <c r="AC4" i="47"/>
  <c r="AA4" i="47"/>
  <c r="Z4" i="47"/>
  <c r="AB4" i="47"/>
  <c r="X107" i="48" l="1"/>
  <c r="V107" i="48"/>
  <c r="V8" i="47"/>
  <c r="X9" i="47"/>
  <c r="X7" i="47"/>
  <c r="X13" i="47"/>
  <c r="V16" i="47"/>
  <c r="X109" i="48"/>
  <c r="V109" i="48"/>
  <c r="X60" i="48"/>
  <c r="V60" i="48"/>
  <c r="V59" i="48"/>
  <c r="X59" i="48"/>
  <c r="X12" i="48"/>
  <c r="V12" i="48"/>
  <c r="V61" i="48"/>
  <c r="X61" i="48"/>
  <c r="X114" i="48"/>
  <c r="V114" i="48"/>
  <c r="X5" i="48"/>
  <c r="V5" i="48"/>
  <c r="V9" i="48"/>
  <c r="X9" i="48"/>
  <c r="X14" i="48"/>
  <c r="V14" i="48"/>
  <c r="X108" i="48"/>
  <c r="V108" i="48"/>
  <c r="V67" i="48"/>
  <c r="X67" i="48"/>
  <c r="X111" i="48"/>
  <c r="V111" i="48"/>
  <c r="X68" i="48"/>
  <c r="V68" i="48"/>
  <c r="X115" i="48"/>
  <c r="V115" i="48"/>
  <c r="X64" i="48"/>
  <c r="V64" i="48"/>
  <c r="X16" i="48"/>
  <c r="V16" i="48"/>
  <c r="V10" i="48"/>
  <c r="X10" i="48"/>
  <c r="X119" i="48"/>
  <c r="V119" i="48"/>
  <c r="X116" i="48"/>
  <c r="V116" i="48"/>
  <c r="X118" i="48"/>
  <c r="V118" i="48"/>
  <c r="X120" i="48"/>
  <c r="V120" i="48"/>
  <c r="X7" i="48"/>
  <c r="V7" i="48"/>
  <c r="V65" i="48"/>
  <c r="X65" i="48"/>
  <c r="V8" i="48"/>
  <c r="X8" i="48"/>
  <c r="X113" i="48"/>
  <c r="V113" i="48"/>
  <c r="X13" i="48"/>
  <c r="V13" i="48"/>
  <c r="V63" i="48"/>
  <c r="X63" i="48"/>
  <c r="V71" i="48"/>
  <c r="X71" i="48"/>
  <c r="X11" i="48"/>
  <c r="V11" i="48"/>
  <c r="X17" i="48"/>
  <c r="V17" i="48"/>
  <c r="X110" i="48"/>
  <c r="V110" i="48"/>
  <c r="X6" i="48"/>
  <c r="V6" i="48"/>
  <c r="V69" i="48"/>
  <c r="X69" i="48"/>
  <c r="X117" i="48"/>
  <c r="V117" i="48"/>
  <c r="X112" i="48"/>
  <c r="V112" i="48"/>
  <c r="X15" i="48"/>
  <c r="V15" i="48"/>
  <c r="X14" i="47"/>
  <c r="V12" i="47"/>
  <c r="X12" i="47"/>
  <c r="X15" i="47"/>
  <c r="X110" i="47"/>
  <c r="V110" i="47"/>
  <c r="X62" i="47"/>
  <c r="V62" i="47"/>
  <c r="X119" i="47"/>
  <c r="V119" i="47"/>
  <c r="X60" i="47"/>
  <c r="V60" i="47"/>
  <c r="X112" i="47"/>
  <c r="V112" i="47"/>
  <c r="X115" i="47"/>
  <c r="V115" i="47"/>
  <c r="X117" i="47"/>
  <c r="V117" i="47"/>
  <c r="V71" i="47"/>
  <c r="X71" i="47"/>
  <c r="V67" i="47"/>
  <c r="X67" i="47"/>
  <c r="V69" i="47"/>
  <c r="X69" i="47"/>
  <c r="X113" i="47"/>
  <c r="V113" i="47"/>
  <c r="X108" i="47"/>
  <c r="V108" i="47"/>
  <c r="X64" i="47"/>
  <c r="V64" i="47"/>
  <c r="X4" i="47"/>
  <c r="V4" i="47"/>
  <c r="X118" i="47"/>
  <c r="V118" i="47"/>
  <c r="X114" i="47"/>
  <c r="V114" i="47"/>
  <c r="X116" i="47"/>
  <c r="V116" i="47"/>
  <c r="X68" i="47"/>
  <c r="V68" i="47"/>
  <c r="V65" i="47"/>
  <c r="X65" i="47"/>
  <c r="X120" i="47"/>
  <c r="V120" i="47"/>
  <c r="X109" i="47"/>
  <c r="V109" i="47"/>
  <c r="X111" i="47"/>
  <c r="V111" i="47"/>
  <c r="X58" i="47"/>
  <c r="V58" i="47"/>
  <c r="X66" i="47"/>
  <c r="V66" i="47"/>
  <c r="X61" i="47"/>
  <c r="V61" i="47"/>
  <c r="X70" i="47"/>
  <c r="V70" i="47"/>
</calcChain>
</file>

<file path=xl/sharedStrings.xml><?xml version="1.0" encoding="utf-8"?>
<sst xmlns="http://schemas.openxmlformats.org/spreadsheetml/2006/main" count="1576" uniqueCount="209">
  <si>
    <t>Group</t>
  </si>
  <si>
    <t>Rank</t>
  </si>
  <si>
    <t>Blood</t>
  </si>
  <si>
    <t>Stool</t>
  </si>
  <si>
    <t>Code</t>
  </si>
  <si>
    <t>Antibiotic name</t>
  </si>
  <si>
    <t>Number</t>
  </si>
  <si>
    <t>%R</t>
  </si>
  <si>
    <t>%R 95%C.I.</t>
  </si>
  <si>
    <t>CAZ</t>
  </si>
  <si>
    <t>Ceftazidime</t>
  </si>
  <si>
    <t>IPM</t>
  </si>
  <si>
    <t>Imipenem</t>
  </si>
  <si>
    <t>MEM</t>
  </si>
  <si>
    <t>Meropenem</t>
  </si>
  <si>
    <t>GEN</t>
  </si>
  <si>
    <t>Gentamicin</t>
  </si>
  <si>
    <t>Tobramycin</t>
  </si>
  <si>
    <t>CIP</t>
  </si>
  <si>
    <t>Ciprofloxacin</t>
  </si>
  <si>
    <t>Colistin</t>
  </si>
  <si>
    <t>Tetracycline</t>
  </si>
  <si>
    <t>CRO</t>
  </si>
  <si>
    <t>Ceftriaxone</t>
  </si>
  <si>
    <t>CTX</t>
  </si>
  <si>
    <t>Cefotaxime</t>
  </si>
  <si>
    <t>FEP</t>
  </si>
  <si>
    <t>Cefepime</t>
  </si>
  <si>
    <t>AMK</t>
  </si>
  <si>
    <t>Amikacin</t>
  </si>
  <si>
    <t>Trimethoprim/Sulfamethoxazole</t>
  </si>
  <si>
    <t>TCY</t>
  </si>
  <si>
    <t>CI</t>
  </si>
  <si>
    <t>Antibiotic</t>
  </si>
  <si>
    <t>Label</t>
  </si>
  <si>
    <t>% Resistance</t>
  </si>
  <si>
    <t>Low</t>
  </si>
  <si>
    <t>High</t>
  </si>
  <si>
    <t>Positive</t>
  </si>
  <si>
    <t>Negative</t>
  </si>
  <si>
    <t>Difference in CI</t>
  </si>
  <si>
    <t>*</t>
  </si>
  <si>
    <t>O</t>
  </si>
  <si>
    <t>U</t>
  </si>
  <si>
    <t>Aztreonam</t>
  </si>
  <si>
    <t>Levofloxacin</t>
  </si>
  <si>
    <t>A. All specimen</t>
  </si>
  <si>
    <t>AMP</t>
  </si>
  <si>
    <t>Ampicillin</t>
  </si>
  <si>
    <t>Cefazolin</t>
  </si>
  <si>
    <t>FOX</t>
  </si>
  <si>
    <t>Cefoxitin</t>
  </si>
  <si>
    <t>Nitrofurantoin</t>
  </si>
  <si>
    <t>Ertapenem</t>
  </si>
  <si>
    <t>0.0-69.0</t>
  </si>
  <si>
    <t>*PASTE  HERE TO CREATE ANTIBIOTIC ARRANGEMENT (HIGHEST TO LOWEST % RESISTANCE PER GROUP)</t>
  </si>
  <si>
    <t>0.0-14.6</t>
  </si>
  <si>
    <t>Tier</t>
  </si>
  <si>
    <t>Polymyxin B</t>
  </si>
  <si>
    <t>Piperacillin/tazobactam</t>
  </si>
  <si>
    <t>Column1</t>
  </si>
  <si>
    <t>Panel of Antibiotics</t>
  </si>
  <si>
    <t>Cefiderocol</t>
  </si>
  <si>
    <t>Ceftazidime/avibactam</t>
  </si>
  <si>
    <t>Ceftolozane/tazobactam</t>
  </si>
  <si>
    <t>Imipenem/relebactam</t>
  </si>
  <si>
    <t>Cefuroxime(oral)</t>
  </si>
  <si>
    <t xml:space="preserve">Cefotaxime </t>
  </si>
  <si>
    <t>0.5-42.9</t>
  </si>
  <si>
    <t>Amoxicillin/clavulanic acid</t>
  </si>
  <si>
    <t>Plazomicin</t>
  </si>
  <si>
    <t>14.4-47.0</t>
  </si>
  <si>
    <t>26.8-62.1</t>
  </si>
  <si>
    <t>1.1-22.2</t>
  </si>
  <si>
    <t>9.9-40.4</t>
  </si>
  <si>
    <t>2.7-46.3</t>
  </si>
  <si>
    <t>2.0-22.0</t>
  </si>
  <si>
    <t>Total Isolates</t>
  </si>
  <si>
    <t>&gt;30%</t>
  </si>
  <si>
    <t>&lt;30 isolates</t>
  </si>
  <si>
    <t>&lt;=5%</t>
  </si>
  <si>
    <t>&gt;5-10%</t>
  </si>
  <si>
    <t>&gt;10-30%</t>
  </si>
  <si>
    <t>Ampicillin/Sulbactam</t>
  </si>
  <si>
    <t>Chloramphenicol</t>
  </si>
  <si>
    <t>AMP_NM</t>
  </si>
  <si>
    <t>SAM_NM</t>
  </si>
  <si>
    <t>CAZ_ND30</t>
  </si>
  <si>
    <t>CAZ_NM</t>
  </si>
  <si>
    <t>CRO_NM</t>
  </si>
  <si>
    <t>CTX_ND30</t>
  </si>
  <si>
    <t>CTX_NM</t>
  </si>
  <si>
    <t>FEP_ND30</t>
  </si>
  <si>
    <t>FEP_NM</t>
  </si>
  <si>
    <t>FOX_ND30</t>
  </si>
  <si>
    <t>IPM_ND10</t>
  </si>
  <si>
    <t>IPM_NM</t>
  </si>
  <si>
    <t>MEM_ND10</t>
  </si>
  <si>
    <t>MEM_NM</t>
  </si>
  <si>
    <t>AMK_ND30</t>
  </si>
  <si>
    <t>GEN_NM</t>
  </si>
  <si>
    <t>CIP_NM</t>
  </si>
  <si>
    <t>CHL_ND30</t>
  </si>
  <si>
    <t>TCY_NM</t>
  </si>
  <si>
    <t>67.4-91.5</t>
  </si>
  <si>
    <t>16.8-44.5</t>
  </si>
  <si>
    <t>2.7-97.3</t>
  </si>
  <si>
    <t>7.0-30.1</t>
  </si>
  <si>
    <t>96.6-100</t>
  </si>
  <si>
    <t>31.0-62.4</t>
  </si>
  <si>
    <t>9.2-90.8</t>
  </si>
  <si>
    <t>6.3-42.6</t>
  </si>
  <si>
    <t>1.9-21.0</t>
  </si>
  <si>
    <t>2.9-22.1</t>
  </si>
  <si>
    <t>0.0-14.1</t>
  </si>
  <si>
    <t>0.8-16.4</t>
  </si>
  <si>
    <t>0.2-22.3</t>
  </si>
  <si>
    <t>0.0-20.0</t>
  </si>
  <si>
    <t>30.0-59.9</t>
  </si>
  <si>
    <t>13.7-40.6</t>
  </si>
  <si>
    <t>33.9-64.0</t>
  </si>
  <si>
    <t>n = 139</t>
  </si>
  <si>
    <t>n = 32</t>
  </si>
  <si>
    <t>All specimens</t>
  </si>
  <si>
    <t xml:space="preserve">Blood </t>
  </si>
  <si>
    <t>n=  139</t>
  </si>
  <si>
    <t>E. coli and no growth</t>
  </si>
  <si>
    <t xml:space="preserve">E. coli  </t>
  </si>
  <si>
    <t xml:space="preserve">Stool and blood isolates (n = 139) </t>
  </si>
  <si>
    <t>Stool and Blood isolates (n = 47)</t>
  </si>
  <si>
    <t>%I</t>
  </si>
  <si>
    <t>%S</t>
  </si>
  <si>
    <t>66.1-91.1</t>
  </si>
  <si>
    <t>15.8-43.9</t>
  </si>
  <si>
    <t>7.3-31.3</t>
  </si>
  <si>
    <t>90.6-100</t>
  </si>
  <si>
    <t>30.4-62.6</t>
  </si>
  <si>
    <t>3.0-23.1</t>
  </si>
  <si>
    <t>0.8-17.1</t>
  </si>
  <si>
    <t>0.0-20.9</t>
  </si>
  <si>
    <t>27.4-57.8</t>
  </si>
  <si>
    <t>14.0-41.5</t>
  </si>
  <si>
    <t>33.6-64.3</t>
  </si>
  <si>
    <t>*Combined DISK and MIC</t>
  </si>
  <si>
    <t xml:space="preserve">*Combined DISK and MIC </t>
  </si>
  <si>
    <t>SAM</t>
  </si>
  <si>
    <t>31.9-62.0</t>
  </si>
  <si>
    <t>31.5-62.2</t>
  </si>
  <si>
    <t>5.5-27.5</t>
  </si>
  <si>
    <t>5.8-28.6</t>
  </si>
  <si>
    <t>FO</t>
  </si>
  <si>
    <t>0.1-13.5</t>
  </si>
  <si>
    <t>0.1-13.8</t>
  </si>
  <si>
    <t>CHL</t>
  </si>
  <si>
    <t>56.2-87.9</t>
  </si>
  <si>
    <t>21.7-56.3</t>
  </si>
  <si>
    <t>5.9-33.5</t>
  </si>
  <si>
    <t>86.7-100</t>
  </si>
  <si>
    <t>4.1-29.9</t>
  </si>
  <si>
    <t>0.2-18.0</t>
  </si>
  <si>
    <t>0.0-13.3</t>
  </si>
  <si>
    <t>7.9-37.0</t>
  </si>
  <si>
    <t>24.2-59.2</t>
  </si>
  <si>
    <t>A. Blood</t>
  </si>
  <si>
    <t>n=  32</t>
  </si>
  <si>
    <t>E coli and no growth</t>
  </si>
  <si>
    <t>n = 107</t>
  </si>
  <si>
    <t>71.7-100</t>
  </si>
  <si>
    <t>0.4-37.9</t>
  </si>
  <si>
    <t>95.7-100</t>
  </si>
  <si>
    <t>62.1-99.6</t>
  </si>
  <si>
    <t>0.0-28.3</t>
  </si>
  <si>
    <t>0.0-30.1</t>
  </si>
  <si>
    <t>26.1-79.6</t>
  </si>
  <si>
    <t>11.3-64.6</t>
  </si>
  <si>
    <t>32.3-84.9</t>
  </si>
  <si>
    <t xml:space="preserve">%Resistance of combined E. coli and no growth isolates </t>
  </si>
  <si>
    <t>A. Stool</t>
  </si>
  <si>
    <t>n=  107</t>
  </si>
  <si>
    <t>E coli</t>
  </si>
  <si>
    <t>All isolates</t>
  </si>
  <si>
    <t>n = 47</t>
  </si>
  <si>
    <t>67.9-100</t>
  </si>
  <si>
    <t>0.0-32.1</t>
  </si>
  <si>
    <t>3.2-52.2</t>
  </si>
  <si>
    <t>74.7-100</t>
  </si>
  <si>
    <t>18.1-75.4</t>
  </si>
  <si>
    <t>12.4-68.4</t>
  </si>
  <si>
    <t>31.6-87.6</t>
  </si>
  <si>
    <t>n=  47</t>
  </si>
  <si>
    <t>%Resistance (E. coli)</t>
  </si>
  <si>
    <t>n=  15</t>
  </si>
  <si>
    <t>*Less than 30 isolates</t>
  </si>
  <si>
    <t xml:space="preserve">E. coli </t>
  </si>
  <si>
    <t xml:space="preserve">Blood isolates (n = 32) </t>
  </si>
  <si>
    <t>11.4-45.2</t>
  </si>
  <si>
    <t>4.2-40.5</t>
  </si>
  <si>
    <t>2.7-28.5</t>
  </si>
  <si>
    <t>0.0-17.8</t>
  </si>
  <si>
    <t>0.3-32.3</t>
  </si>
  <si>
    <t>0.0-24.1</t>
  </si>
  <si>
    <t>*Combined Disk and MIC</t>
  </si>
  <si>
    <t xml:space="preserve">Stool  isolates (n = 107) </t>
  </si>
  <si>
    <t xml:space="preserve">Stool  isolates (n = 15) </t>
  </si>
  <si>
    <t>0.0-34.5</t>
  </si>
  <si>
    <t>0.0-43.9</t>
  </si>
  <si>
    <t>0.0-48.3</t>
  </si>
  <si>
    <t>0.0-37.1</t>
  </si>
  <si>
    <t>0.0-60.4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</si>
</sst>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4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</font>
    <font>
      <sz val="11"/>
      <color theme="8"/>
      <name val="Calibri"/>
      <family val="2"/>
    </font>
    <font>
      <sz val="11"/>
      <color rgb="FF3A97E8"/>
      <name val="Calibri"/>
      <family val="2"/>
    </font>
    <font>
      <b/>
      <sz val="11"/>
      <color rgb="FF9F2936"/>
      <name val="Calibri"/>
      <family val="2"/>
    </font>
    <font>
      <sz val="11"/>
      <color rgb="FF9C65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4"/>
      <name val="Calibri"/>
      <family val="2"/>
    </font>
    <font>
      <b/>
      <sz val="11"/>
      <color theme="0"/>
      <name val="Calibri"/>
      <family val="2"/>
    </font>
    <font>
      <sz val="11"/>
      <color theme="4"/>
      <name val="Calibri"/>
      <family val="2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EF0D0"/>
        <bgColor rgb="FFFEF0D0"/>
      </patternFill>
    </fill>
    <fill>
      <patternFill patternType="solid">
        <fgColor rgb="FFF2F2F2"/>
        <bgColor rgb="FFF2F2F2"/>
      </patternFill>
    </fill>
    <fill>
      <patternFill patternType="solid">
        <fgColor rgb="FFBDDCF7"/>
        <bgColor rgb="FFBDDCF7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</patternFill>
    </fill>
    <fill>
      <patternFill patternType="solid">
        <fgColor rgb="FFD9D9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1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/>
    <xf numFmtId="1" fontId="9" fillId="0" borderId="0" xfId="0" applyNumberFormat="1" applyFont="1" applyAlignment="1">
      <alignment horizontal="center" vertical="center"/>
    </xf>
    <xf numFmtId="0" fontId="10" fillId="0" borderId="0" xfId="0" applyFont="1"/>
    <xf numFmtId="0" fontId="9" fillId="3" borderId="1" xfId="0" applyFont="1" applyFill="1" applyBorder="1"/>
    <xf numFmtId="0" fontId="4" fillId="3" borderId="1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65" fontId="4" fillId="4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0" fontId="14" fillId="0" borderId="0" xfId="0" applyFont="1"/>
    <xf numFmtId="165" fontId="4" fillId="0" borderId="0" xfId="0" applyNumberFormat="1" applyFont="1" applyAlignment="1">
      <alignment horizontal="left"/>
    </xf>
    <xf numFmtId="0" fontId="13" fillId="6" borderId="1" xfId="0" applyFont="1" applyFill="1" applyBorder="1"/>
    <xf numFmtId="0" fontId="7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164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5" fontId="0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left"/>
    </xf>
    <xf numFmtId="0" fontId="2" fillId="0" borderId="0" xfId="0" applyFont="1" applyAlignment="1"/>
    <xf numFmtId="0" fontId="4" fillId="3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/>
    <xf numFmtId="0" fontId="12" fillId="0" borderId="0" xfId="0" applyFont="1" applyFill="1" applyAlignment="1">
      <alignment horizontal="left" vertical="center"/>
    </xf>
    <xf numFmtId="165" fontId="8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left" vertical="top" wrapText="1"/>
    </xf>
    <xf numFmtId="1" fontId="21" fillId="7" borderId="15" xfId="0" applyNumberFormat="1" applyFont="1" applyFill="1" applyBorder="1" applyAlignment="1">
      <alignment horizontal="center" vertical="top" shrinkToFit="1"/>
    </xf>
    <xf numFmtId="0" fontId="22" fillId="0" borderId="16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0" fillId="8" borderId="16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9" xfId="0" applyFont="1" applyFill="1" applyBorder="1" applyAlignment="1">
      <alignment horizontal="left" vertical="top" wrapText="1"/>
    </xf>
    <xf numFmtId="0" fontId="20" fillId="0" borderId="11" xfId="0" applyFont="1" applyFill="1" applyBorder="1" applyAlignment="1">
      <alignment horizontal="left" vertical="top" wrapText="1"/>
    </xf>
    <xf numFmtId="0" fontId="19" fillId="8" borderId="1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0" fontId="19" fillId="7" borderId="15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vertical="top" wrapText="1"/>
    </xf>
    <xf numFmtId="0" fontId="8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4" fillId="4" borderId="0" xfId="0" applyFont="1" applyFill="1" applyAlignment="1">
      <alignment horizontal="center"/>
    </xf>
    <xf numFmtId="0" fontId="23" fillId="2" borderId="0" xfId="0" applyFont="1" applyFill="1" applyAlignment="1">
      <alignment horizontal="center" vertical="center"/>
    </xf>
    <xf numFmtId="164" fontId="24" fillId="4" borderId="0" xfId="0" applyNumberFormat="1" applyFont="1" applyFill="1" applyAlignment="1">
      <alignment horizontal="center"/>
    </xf>
    <xf numFmtId="0" fontId="25" fillId="2" borderId="4" xfId="0" applyFont="1" applyFill="1" applyBorder="1" applyAlignment="1">
      <alignment horizontal="center" vertical="center"/>
    </xf>
    <xf numFmtId="164" fontId="26" fillId="4" borderId="4" xfId="1" applyNumberFormat="1" applyFont="1" applyFill="1" applyBorder="1" applyAlignment="1">
      <alignment horizontal="center"/>
    </xf>
    <xf numFmtId="10" fontId="7" fillId="4" borderId="4" xfId="0" applyNumberFormat="1" applyFont="1" applyFill="1" applyBorder="1" applyAlignment="1">
      <alignment horizontal="center" vertical="center"/>
    </xf>
    <xf numFmtId="0" fontId="27" fillId="0" borderId="0" xfId="0" applyFont="1" applyAlignment="1"/>
    <xf numFmtId="0" fontId="6" fillId="0" borderId="4" xfId="0" applyFont="1" applyBorder="1"/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9" fillId="0" borderId="0" xfId="0" applyFont="1"/>
    <xf numFmtId="0" fontId="28" fillId="0" borderId="0" xfId="0" applyFont="1"/>
    <xf numFmtId="165" fontId="28" fillId="0" borderId="0" xfId="0" applyNumberFormat="1" applyFont="1"/>
    <xf numFmtId="0" fontId="29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7" fontId="0" fillId="0" borderId="0" xfId="0" applyNumberFormat="1"/>
    <xf numFmtId="16" fontId="0" fillId="0" borderId="0" xfId="0" applyNumberFormat="1"/>
    <xf numFmtId="0" fontId="17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0" fillId="0" borderId="0" xfId="0" applyFont="1" applyAlignment="1"/>
    <xf numFmtId="165" fontId="30" fillId="0" borderId="0" xfId="0" applyNumberFormat="1" applyFont="1" applyAlignment="1">
      <alignment horizontal="center"/>
    </xf>
    <xf numFmtId="0" fontId="3" fillId="5" borderId="2" xfId="0" applyFont="1" applyFill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</cellXfs>
  <cellStyles count="2">
    <cellStyle name="Normal" xfId="0" builtinId="0"/>
    <cellStyle name="Percent" xfId="1" builtinId="5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4" formatCode="0.0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4" formatCode="0.0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colors>
    <mruColors>
      <color rgb="FFDEFEDA"/>
      <color rgb="FFF4FECE"/>
      <color rgb="FF0066CC"/>
      <color rgb="FF0066FF"/>
      <color rgb="FF749AB8"/>
      <color rgb="FF8F8CCA"/>
      <color rgb="FFABC2D5"/>
      <color rgb="FF6DA88B"/>
      <color rgb="FF00A36C"/>
      <color rgb="FFBE3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11687014675957"/>
          <c:w val="0.57683297249248611"/>
          <c:h val="0.857436595846877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D-44BF-9FE9-42FFD995E1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D-44BF-9FE9-42FFD995E1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D-44BF-9FE9-42FFD995E1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D-44BF-9FE9-42FFD995E134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38D-44BF-9FE9-42FFD995E134}"/>
                </c:ext>
              </c:extLst>
            </c:dLbl>
            <c:dLbl>
              <c:idx val="1"/>
              <c:layout>
                <c:manualLayout>
                  <c:x val="4.8145666756143464E-2"/>
                  <c:y val="-4.0024241149533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38D-44BF-9FE9-42FFD995E134}"/>
                </c:ext>
              </c:extLst>
            </c:dLbl>
            <c:dLbl>
              <c:idx val="2"/>
              <c:layout>
                <c:manualLayout>
                  <c:x val="7.9312378161207758E-2"/>
                  <c:y val="-5.36237445036808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38D-44BF-9FE9-42FFD995E134}"/>
                </c:ext>
              </c:extLst>
            </c:dLbl>
            <c:dLbl>
              <c:idx val="3"/>
              <c:layout>
                <c:manualLayout>
                  <c:x val="7.4554889613504247E-2"/>
                  <c:y val="1.37098072241752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38D-44BF-9FE9-42FFD995E134}"/>
                </c:ext>
              </c:extLst>
            </c:dLbl>
            <c:dLbl>
              <c:idx val="4"/>
              <c:layout>
                <c:manualLayout>
                  <c:x val="9.3386363002958606E-2"/>
                  <c:y val="2.744959996641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38D-44BF-9FE9-42FFD995E134}"/>
                </c:ext>
              </c:extLst>
            </c:dLbl>
            <c:dLbl>
              <c:idx val="5"/>
              <c:layout>
                <c:manualLayout>
                  <c:x val="8.2748617143460643E-2"/>
                  <c:y val="2.66057218151400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38D-44BF-9FE9-42FFD995E134}"/>
                </c:ext>
              </c:extLst>
            </c:dLbl>
            <c:dLbl>
              <c:idx val="6"/>
              <c:layout>
                <c:manualLayout>
                  <c:x val="7.8095457072407351E-2"/>
                  <c:y val="4.1581346266231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38D-44BF-9FE9-42FFD995E134}"/>
                </c:ext>
              </c:extLst>
            </c:dLbl>
            <c:dLbl>
              <c:idx val="7"/>
              <c:layout>
                <c:manualLayout>
                  <c:x val="8.9125122297177464E-2"/>
                  <c:y val="1.64791839998132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38D-44BF-9FE9-42FFD995E134}"/>
                </c:ext>
              </c:extLst>
            </c:dLbl>
            <c:dLbl>
              <c:idx val="8"/>
              <c:layout>
                <c:manualLayout>
                  <c:x val="8.3105332523641592E-2"/>
                  <c:y val="2.54951867353502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38D-44BF-9FE9-42FFD995E134}"/>
                </c:ext>
              </c:extLst>
            </c:dLbl>
            <c:dLbl>
              <c:idx val="9"/>
              <c:layout>
                <c:manualLayout>
                  <c:x val="6.1143546449457992E-2"/>
                  <c:y val="-1.95955360559255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38D-44BF-9FE9-42FFD995E134}"/>
                </c:ext>
              </c:extLst>
            </c:dLbl>
            <c:dLbl>
              <c:idx val="10"/>
              <c:layout>
                <c:manualLayout>
                  <c:x val="6.2638248983118219E-2"/>
                  <c:y val="1.39079258256816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40580880422331E-2"/>
                      <c:h val="3.90336481420062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38D-44BF-9FE9-42FFD995E134}"/>
                </c:ext>
              </c:extLst>
            </c:dLbl>
            <c:dLbl>
              <c:idx val="11"/>
              <c:layout>
                <c:manualLayout>
                  <c:x val="7.2254070827484335E-2"/>
                  <c:y val="4.08060064419611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38D-44BF-9FE9-42FFD995E134}"/>
                </c:ext>
              </c:extLst>
            </c:dLbl>
            <c:dLbl>
              <c:idx val="12"/>
              <c:layout>
                <c:manualLayout>
                  <c:x val="7.5746966223243131E-2"/>
                  <c:y val="4.05243567544156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38D-44BF-9FE9-42FFD995E134}"/>
                </c:ext>
              </c:extLst>
            </c:dLbl>
            <c:dLbl>
              <c:idx val="13"/>
              <c:layout>
                <c:manualLayout>
                  <c:x val="9.0874870368659072E-2"/>
                  <c:y val="5.3699125704537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38D-44BF-9FE9-42FFD995E134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38D-44BF-9FE9-42FFD995E134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38D-44BF-9FE9-42FFD995E134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38D-44BF-9FE9-42FFD995E134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38D-44BF-9FE9-42FFD995E134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38D-44BF-9FE9-42FFD995E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graph_ECOandNogrowth!$V$4:$V$17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9.2777786254882977E-2</c:v>
                  </c:pt>
                  <c:pt idx="2">
                    <c:v>0.15455553436279296</c:v>
                  </c:pt>
                  <c:pt idx="3">
                    <c:v>0.14544443702697799</c:v>
                  </c:pt>
                  <c:pt idx="4">
                    <c:v>0.16388888359069803</c:v>
                  </c:pt>
                  <c:pt idx="5">
                    <c:v>0.13211110687255861</c:v>
                  </c:pt>
                  <c:pt idx="6">
                    <c:v>0.15333332061767602</c:v>
                  </c:pt>
                  <c:pt idx="7">
                    <c:v>0.15611110687255897</c:v>
                  </c:pt>
                  <c:pt idx="8">
                    <c:v>0.15111110687255902</c:v>
                  </c:pt>
                  <c:pt idx="9">
                    <c:v>0.11955555343627927</c:v>
                  </c:pt>
                  <c:pt idx="10">
                    <c:v>0.11227272748947141</c:v>
                  </c:pt>
                  <c:pt idx="11">
                    <c:v>0.14177777671813957</c:v>
                  </c:pt>
                  <c:pt idx="12">
                    <c:v>0.14544443702697799</c:v>
                  </c:pt>
                  <c:pt idx="13">
                    <c:v>0.15600000000000003</c:v>
                  </c:pt>
                </c:numCache>
              </c:numRef>
            </c:plus>
            <c:minus>
              <c:numRef>
                <c:f>graph_ECOandNogrowth!$W$4:$W$17</c:f>
                <c:numCache>
                  <c:formatCode>General</c:formatCode>
                  <c:ptCount val="14"/>
                  <c:pt idx="0">
                    <c:v>3.400000000000003E-2</c:v>
                  </c:pt>
                  <c:pt idx="1">
                    <c:v>0.14822221374511702</c:v>
                  </c:pt>
                  <c:pt idx="2">
                    <c:v>0.14444446563720703</c:v>
                  </c:pt>
                  <c:pt idx="3">
                    <c:v>8.5555562973021998E-2</c:v>
                  </c:pt>
                  <c:pt idx="4">
                    <c:v>5.6111116409302005E-2</c:v>
                  </c:pt>
                  <c:pt idx="5">
                    <c:v>5.9888893127441403E-2</c:v>
                  </c:pt>
                  <c:pt idx="6">
                    <c:v>0.14766667938232397</c:v>
                  </c:pt>
                  <c:pt idx="7">
                    <c:v>0.12088889312744103</c:v>
                  </c:pt>
                  <c:pt idx="8">
                    <c:v>0.14988889312744103</c:v>
                  </c:pt>
                  <c:pt idx="9">
                    <c:v>3.64444465637207E-2</c:v>
                  </c:pt>
                  <c:pt idx="10">
                    <c:v>2.1727272510528597E-2</c:v>
                  </c:pt>
                  <c:pt idx="11">
                    <c:v>1.4222223281860399E-2</c:v>
                  </c:pt>
                  <c:pt idx="12">
                    <c:v>8.5555562973021998E-2</c:v>
                  </c:pt>
                  <c:pt idx="13">
                    <c:v>0.11300000000000002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graph_ECOandNogrowth!$Q$4:$Q$17</c:f>
              <c:strCache>
                <c:ptCount val="14"/>
                <c:pt idx="0">
                  <c:v>Ceftriaxone, n=139</c:v>
                </c:pt>
                <c:pt idx="1">
                  <c:v>Ampicillin, n=45</c:v>
                </c:pt>
                <c:pt idx="2">
                  <c:v>Ciprofloxacin, n=45</c:v>
                </c:pt>
                <c:pt idx="3">
                  <c:v>Gentamicin, n=45</c:v>
                </c:pt>
                <c:pt idx="4">
                  <c:v>Cefepime, n=45</c:v>
                </c:pt>
                <c:pt idx="5">
                  <c:v>Cefoxitin, n=45</c:v>
                </c:pt>
                <c:pt idx="6">
                  <c:v>Cefotaxime, n=45</c:v>
                </c:pt>
                <c:pt idx="7">
                  <c:v>Ampicillin/Sulbactam, n=45</c:v>
                </c:pt>
                <c:pt idx="8">
                  <c:v>Tetracycline, n=45</c:v>
                </c:pt>
                <c:pt idx="9">
                  <c:v>Amikacin, n=45</c:v>
                </c:pt>
                <c:pt idx="10">
                  <c:v>Meropenem, n=44</c:v>
                </c:pt>
                <c:pt idx="11">
                  <c:v>Imipenem, n=45</c:v>
                </c:pt>
                <c:pt idx="12">
                  <c:v>Ceftazidime, n=45</c:v>
                </c:pt>
                <c:pt idx="13">
                  <c:v>Chloramphenicol, n=44</c:v>
                </c:pt>
              </c:strCache>
            </c:strRef>
          </c:cat>
          <c:val>
            <c:numRef>
              <c:f>graph_ECOandNogrowth!$R$4:$R$17</c:f>
              <c:numCache>
                <c:formatCode>0.00%</c:formatCode>
                <c:ptCount val="14"/>
                <c:pt idx="0">
                  <c:v>1</c:v>
                </c:pt>
                <c:pt idx="1">
                  <c:v>0.82222221374511706</c:v>
                </c:pt>
                <c:pt idx="2">
                  <c:v>0.44444446563720702</c:v>
                </c:pt>
                <c:pt idx="3">
                  <c:v>0.155555562973022</c:v>
                </c:pt>
                <c:pt idx="4">
                  <c:v>0.111111116409302</c:v>
                </c:pt>
                <c:pt idx="5">
                  <c:v>8.8888893127441401E-2</c:v>
                </c:pt>
                <c:pt idx="6">
                  <c:v>0.46666667938232398</c:v>
                </c:pt>
                <c:pt idx="7">
                  <c:v>0.28888889312744104</c:v>
                </c:pt>
                <c:pt idx="8">
                  <c:v>0.48888889312744099</c:v>
                </c:pt>
                <c:pt idx="9">
                  <c:v>4.4444446563720701E-2</c:v>
                </c:pt>
                <c:pt idx="10">
                  <c:v>2.2727272510528598E-2</c:v>
                </c:pt>
                <c:pt idx="11">
                  <c:v>2.2222223281860399E-2</c:v>
                </c:pt>
                <c:pt idx="12">
                  <c:v>0.155555562973022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8D-44BF-9FE9-42FFD995E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Stool and Blood  (n = 139)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2092671557086936"/>
              <c:y val="6.41861048213783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11687014675957"/>
          <c:w val="0.5733400770967273"/>
          <c:h val="0.85206678898128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1-4E05-A00E-F9762267D2A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1-4E05-A00E-F9762267D2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1-4E05-A00E-F9762267D2A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1-4E05-A00E-F9762267D2A2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311-4E05-A00E-F9762267D2A2}"/>
                </c:ext>
              </c:extLst>
            </c:dLbl>
            <c:dLbl>
              <c:idx val="1"/>
              <c:layout>
                <c:manualLayout>
                  <c:x val="7.7125880649689546E-2"/>
                  <c:y val="-1.31761107440216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311-4E05-A00E-F9762267D2A2}"/>
                </c:ext>
              </c:extLst>
            </c:dLbl>
            <c:dLbl>
              <c:idx val="2"/>
              <c:layout>
                <c:manualLayout>
                  <c:x val="0.10020520989642685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311-4E05-A00E-F9762267D2A2}"/>
                </c:ext>
              </c:extLst>
            </c:dLbl>
            <c:dLbl>
              <c:idx val="3"/>
              <c:layout>
                <c:manualLayout>
                  <c:x val="0.10249805277957456"/>
                  <c:y val="-2.441782255811468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311-4E05-A00E-F9762267D2A2}"/>
                </c:ext>
              </c:extLst>
            </c:dLbl>
            <c:dLbl>
              <c:idx val="4"/>
              <c:layout>
                <c:manualLayout>
                  <c:x val="0.10153645225972904"/>
                  <c:y val="2.473493713679149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311-4E05-A00E-F9762267D2A2}"/>
                </c:ext>
              </c:extLst>
            </c:dLbl>
            <c:dLbl>
              <c:idx val="5"/>
              <c:layout>
                <c:manualLayout>
                  <c:x val="9.3227303330737046E-2"/>
                  <c:y val="-2.70932125535514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311-4E05-A00E-F9762267D2A2}"/>
                </c:ext>
              </c:extLst>
            </c:dLbl>
            <c:dLbl>
              <c:idx val="6"/>
              <c:layout>
                <c:manualLayout>
                  <c:x val="0.100217127912213"/>
                  <c:y val="-4.00240880233962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311-4E05-A00E-F9762267D2A2}"/>
                </c:ext>
              </c:extLst>
            </c:dLbl>
            <c:dLbl>
              <c:idx val="7"/>
              <c:layout>
                <c:manualLayout>
                  <c:x val="9.4946614623441949E-2"/>
                  <c:y val="3.405810574988982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11-4E05-A00E-F9762267D2A2}"/>
                </c:ext>
              </c:extLst>
            </c:dLbl>
            <c:dLbl>
              <c:idx val="8"/>
              <c:layout>
                <c:manualLayout>
                  <c:x val="0.11570568955072372"/>
                  <c:y val="1.18939107975717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311-4E05-A00E-F9762267D2A2}"/>
                </c:ext>
              </c:extLst>
            </c:dLbl>
            <c:dLbl>
              <c:idx val="9"/>
              <c:layout>
                <c:manualLayout>
                  <c:x val="0.10655118659432247"/>
                  <c:y val="-1.88926295489689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311-4E05-A00E-F9762267D2A2}"/>
                </c:ext>
              </c:extLst>
            </c:dLbl>
            <c:dLbl>
              <c:idx val="10"/>
              <c:layout>
                <c:manualLayout>
                  <c:x val="8.3595621357671027E-2"/>
                  <c:y val="2.05299978235369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311-4E05-A00E-F9762267D2A2}"/>
                </c:ext>
              </c:extLst>
            </c:dLbl>
            <c:dLbl>
              <c:idx val="11"/>
              <c:layout>
                <c:manualLayout>
                  <c:x val="0.10485442785456647"/>
                  <c:y val="-1.34213460181993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311-4E05-A00E-F9762267D2A2}"/>
                </c:ext>
              </c:extLst>
            </c:dLbl>
            <c:dLbl>
              <c:idx val="12"/>
              <c:layout>
                <c:manualLayout>
                  <c:x val="9.0882846271531273E-2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311-4E05-A00E-F9762267D2A2}"/>
                </c:ext>
              </c:extLst>
            </c:dLbl>
            <c:dLbl>
              <c:idx val="13"/>
              <c:layout>
                <c:manualLayout>
                  <c:x val="9.0874870368659072E-2"/>
                  <c:y val="5.3699125704537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311-4E05-A00E-F9762267D2A2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11-4E05-A00E-F9762267D2A2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11-4E05-A00E-F9762267D2A2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11-4E05-A00E-F9762267D2A2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311-4E05-A00E-F9762267D2A2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11-4E05-A00E-F9762267D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graph_ECOandNogrowth!$V$58:$V$71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0.129</c:v>
                  </c:pt>
                  <c:pt idx="2">
                    <c:v>0.18575000000000008</c:v>
                  </c:pt>
                  <c:pt idx="3">
                    <c:v>0.18799999999999994</c:v>
                  </c:pt>
                  <c:pt idx="4">
                    <c:v>0.18874999999999997</c:v>
                  </c:pt>
                  <c:pt idx="5">
                    <c:v>0.1825</c:v>
                  </c:pt>
                  <c:pt idx="6">
                    <c:v>0.1835</c:v>
                  </c:pt>
                  <c:pt idx="7">
                    <c:v>0.21000000000000002</c:v>
                  </c:pt>
                  <c:pt idx="8">
                    <c:v>0.17399999999999999</c:v>
                  </c:pt>
                  <c:pt idx="9">
                    <c:v>0.19075</c:v>
                  </c:pt>
                  <c:pt idx="10">
                    <c:v>0.14874999999999999</c:v>
                  </c:pt>
                  <c:pt idx="11">
                    <c:v>0.13300000000000001</c:v>
                  </c:pt>
                  <c:pt idx="12">
                    <c:v>0.17875000000000002</c:v>
                  </c:pt>
                  <c:pt idx="13">
                    <c:v>0.18524999999999997</c:v>
                  </c:pt>
                </c:numCache>
              </c:numRef>
            </c:plus>
            <c:minus>
              <c:numRef>
                <c:f>graph_ECOandNogrowth!$W$58:$W$71</c:f>
                <c:numCache>
                  <c:formatCode>General</c:formatCode>
                  <c:ptCount val="14"/>
                  <c:pt idx="0">
                    <c:v>0.13300000000000001</c:v>
                  </c:pt>
                  <c:pt idx="1">
                    <c:v>0.18799999999999994</c:v>
                  </c:pt>
                  <c:pt idx="2">
                    <c:v>0.16425000000000001</c:v>
                  </c:pt>
                  <c:pt idx="3">
                    <c:v>0.158</c:v>
                  </c:pt>
                  <c:pt idx="4">
                    <c:v>0.13724999999999998</c:v>
                  </c:pt>
                  <c:pt idx="5">
                    <c:v>0.1085</c:v>
                  </c:pt>
                  <c:pt idx="6">
                    <c:v>0.16949999999999998</c:v>
                  </c:pt>
                  <c:pt idx="7">
                    <c:v>6.6000000000000003E-2</c:v>
                  </c:pt>
                  <c:pt idx="8">
                    <c:v>8.4000000000000005E-2</c:v>
                  </c:pt>
                  <c:pt idx="9">
                    <c:v>2.0249999999999997E-2</c:v>
                  </c:pt>
                  <c:pt idx="10">
                    <c:v>2.9249999999999998E-2</c:v>
                  </c:pt>
                  <c:pt idx="11">
                    <c:v>0</c:v>
                  </c:pt>
                  <c:pt idx="12">
                    <c:v>9.7250000000000003E-2</c:v>
                  </c:pt>
                  <c:pt idx="13">
                    <c:v>0.11975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graph_ECOandNogrowth!$Q$58:$Q$71</c:f>
              <c:strCache>
                <c:ptCount val="14"/>
                <c:pt idx="0">
                  <c:v>Ceftriaxone, n=32</c:v>
                </c:pt>
                <c:pt idx="1">
                  <c:v>Ampicillin, n=32</c:v>
                </c:pt>
                <c:pt idx="2">
                  <c:v>Ciprofloxacin, n=32</c:v>
                </c:pt>
                <c:pt idx="3">
                  <c:v>Ampicillin/Sulbactam, n=32</c:v>
                </c:pt>
                <c:pt idx="4">
                  <c:v>Cefotaxime, n=32</c:v>
                </c:pt>
                <c:pt idx="5">
                  <c:v>Gentamicin, n=32</c:v>
                </c:pt>
                <c:pt idx="6">
                  <c:v>Tetracycline, n=32</c:v>
                </c:pt>
                <c:pt idx="7">
                  <c:v>Cefepime, n=32</c:v>
                </c:pt>
                <c:pt idx="8">
                  <c:v>Cefoxitin, n=32</c:v>
                </c:pt>
                <c:pt idx="9">
                  <c:v>Imipenem, n=32</c:v>
                </c:pt>
                <c:pt idx="10">
                  <c:v>Meropenem, n=32</c:v>
                </c:pt>
                <c:pt idx="11">
                  <c:v>Amikacin, n=32</c:v>
                </c:pt>
                <c:pt idx="12">
                  <c:v>Ceftazidime, n=32</c:v>
                </c:pt>
                <c:pt idx="13">
                  <c:v>Chloramphenicol, n=32</c:v>
                </c:pt>
              </c:strCache>
            </c:strRef>
          </c:cat>
          <c:val>
            <c:numRef>
              <c:f>graph_ECOandNogrowth!$R$58:$R$71</c:f>
              <c:numCache>
                <c:formatCode>0.00%</c:formatCode>
                <c:ptCount val="14"/>
                <c:pt idx="0">
                  <c:v>1</c:v>
                </c:pt>
                <c:pt idx="1">
                  <c:v>0.75</c:v>
                </c:pt>
                <c:pt idx="2">
                  <c:v>0.40625</c:v>
                </c:pt>
                <c:pt idx="3">
                  <c:v>0.375</c:v>
                </c:pt>
                <c:pt idx="4">
                  <c:v>0.28125</c:v>
                </c:pt>
                <c:pt idx="5">
                  <c:v>0.1875</c:v>
                </c:pt>
                <c:pt idx="6">
                  <c:v>0.4375</c:v>
                </c:pt>
                <c:pt idx="7">
                  <c:v>0.125</c:v>
                </c:pt>
                <c:pt idx="8">
                  <c:v>0.125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0.15625</c:v>
                </c:pt>
                <c:pt idx="13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11-4E05-A00E-F9762267D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Blood (n = 32)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46550082802702"/>
          <c:y val="0.111687014675957"/>
          <c:w val="0.63460496855456128"/>
          <c:h val="0.85206678898128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3-4D53-B6E7-38DEF1B4EF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3-4D53-B6E7-38DEF1B4EF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3-4D53-B6E7-38DEF1B4EF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3-4D53-B6E7-38DEF1B4EFAD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263-4D53-B6E7-38DEF1B4EFAD}"/>
                </c:ext>
              </c:extLst>
            </c:dLbl>
            <c:dLbl>
              <c:idx val="1"/>
              <c:layout>
                <c:manualLayout>
                  <c:x val="1.5125072564552977E-2"/>
                  <c:y val="2.7098497796529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263-4D53-B6E7-38DEF1B4EFAD}"/>
                </c:ext>
              </c:extLst>
            </c:dLbl>
            <c:dLbl>
              <c:idx val="2"/>
              <c:layout>
                <c:manualLayout>
                  <c:x val="3.8204414487855755E-2"/>
                  <c:y val="-1.317505369542554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158212389505516E-2"/>
                      <c:h val="3.45010091114417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263-4D53-B6E7-38DEF1B4EFAD}"/>
                </c:ext>
              </c:extLst>
            </c:dLbl>
            <c:dLbl>
              <c:idx val="3"/>
              <c:layout>
                <c:manualLayout>
                  <c:x val="0.16560601895888707"/>
                  <c:y val="-2.431211769855574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263-4D53-B6E7-38DEF1B4EFAD}"/>
                </c:ext>
              </c:extLst>
            </c:dLbl>
            <c:dLbl>
              <c:idx val="4"/>
              <c:layout>
                <c:manualLayout>
                  <c:x val="0.1735016177133267"/>
                  <c:y val="-1.3176110744021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263-4D53-B6E7-38DEF1B4EFAD}"/>
                </c:ext>
              </c:extLst>
            </c:dLbl>
            <c:dLbl>
              <c:idx val="5"/>
              <c:layout>
                <c:manualLayout>
                  <c:x val="0.16851400610296333"/>
                  <c:y val="-1.3667638340970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263-4D53-B6E7-38DEF1B4EFAD}"/>
                </c:ext>
              </c:extLst>
            </c:dLbl>
            <c:dLbl>
              <c:idx val="6"/>
              <c:layout>
                <c:manualLayout>
                  <c:x val="0.14118196073323783"/>
                  <c:y val="2.50520517154683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263-4D53-B6E7-38DEF1B4EFAD}"/>
                </c:ext>
              </c:extLst>
            </c:dLbl>
            <c:dLbl>
              <c:idx val="7"/>
              <c:layout>
                <c:manualLayout>
                  <c:x val="0.17244763910098501"/>
                  <c:y val="-2.3442166704385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263-4D53-B6E7-38DEF1B4EFAD}"/>
                </c:ext>
              </c:extLst>
            </c:dLbl>
            <c:dLbl>
              <c:idx val="8"/>
              <c:layout>
                <c:manualLayout>
                  <c:x val="0.17438498953126372"/>
                  <c:y val="2.53194850101534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263-4D53-B6E7-38DEF1B4EFAD}"/>
                </c:ext>
              </c:extLst>
            </c:dLbl>
            <c:dLbl>
              <c:idx val="9"/>
              <c:layout>
                <c:manualLayout>
                  <c:x val="0.1696591726084819"/>
                  <c:y val="2.13819789915829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263-4D53-B6E7-38DEF1B4EFAD}"/>
                </c:ext>
              </c:extLst>
            </c:dLbl>
            <c:dLbl>
              <c:idx val="10"/>
              <c:layout>
                <c:manualLayout>
                  <c:x val="0.16109657713253481"/>
                  <c:y val="-6.31797945583674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263-4D53-B6E7-38DEF1B4EFAD}"/>
                </c:ext>
              </c:extLst>
            </c:dLbl>
            <c:dLbl>
              <c:idx val="11"/>
              <c:layout>
                <c:manualLayout>
                  <c:x val="0.17571244464541813"/>
                  <c:y val="-4.0269323297574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263-4D53-B6E7-38DEF1B4EFAD}"/>
                </c:ext>
              </c:extLst>
            </c:dLbl>
            <c:dLbl>
              <c:idx val="12"/>
              <c:layout>
                <c:manualLayout>
                  <c:x val="0.16838384976977663"/>
                  <c:y val="2.494634685600781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263-4D53-B6E7-38DEF1B4EFAD}"/>
                </c:ext>
              </c:extLst>
            </c:dLbl>
            <c:dLbl>
              <c:idx val="13"/>
              <c:layout>
                <c:manualLayout>
                  <c:x val="0.17834024260338463"/>
                  <c:y val="-1.3422403066793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263-4D53-B6E7-38DEF1B4EFAD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63-4D53-B6E7-38DEF1B4EFAD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63-4D53-B6E7-38DEF1B4EFAD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63-4D53-B6E7-38DEF1B4EFAD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63-4D53-B6E7-38DEF1B4EFAD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63-4D53-B6E7-38DEF1B4E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graph_ECOandNogrowth!$V$107:$V$120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7.2923065185547031E-2</c:v>
                  </c:pt>
                  <c:pt idx="3">
                    <c:v>0.25753842926025394</c:v>
                  </c:pt>
                  <c:pt idx="4">
                    <c:v>0.30207692050933843</c:v>
                  </c:pt>
                  <c:pt idx="5">
                    <c:v>0.30207692050933843</c:v>
                  </c:pt>
                  <c:pt idx="6">
                    <c:v>0.23361536407470707</c:v>
                  </c:pt>
                  <c:pt idx="7">
                    <c:v>0.30915384101867693</c:v>
                  </c:pt>
                  <c:pt idx="8">
                    <c:v>0.30207692050933843</c:v>
                  </c:pt>
                  <c:pt idx="9">
                    <c:v>0.28300000000000003</c:v>
                  </c:pt>
                  <c:pt idx="10">
                    <c:v>0.28300000000000003</c:v>
                  </c:pt>
                  <c:pt idx="11">
                    <c:v>0.30099999999999999</c:v>
                  </c:pt>
                  <c:pt idx="12">
                    <c:v>0.30915384101867693</c:v>
                  </c:pt>
                  <c:pt idx="13">
                    <c:v>0.31266664123535187</c:v>
                  </c:pt>
                </c:numCache>
              </c:numRef>
            </c:plus>
            <c:minus>
              <c:numRef>
                <c:f>graph_ECOandNogrowth!$W$107:$W$120</c:f>
                <c:numCache>
                  <c:formatCode>General</c:formatCode>
                  <c:ptCount val="14"/>
                  <c:pt idx="0">
                    <c:v>0.28299999999999992</c:v>
                  </c:pt>
                  <c:pt idx="1">
                    <c:v>4.2999999999999927E-2</c:v>
                  </c:pt>
                  <c:pt idx="2">
                    <c:v>0.30207693481445297</c:v>
                  </c:pt>
                  <c:pt idx="3">
                    <c:v>0.27746157073974598</c:v>
                  </c:pt>
                  <c:pt idx="4">
                    <c:v>7.2923079490661596E-2</c:v>
                  </c:pt>
                  <c:pt idx="5">
                    <c:v>7.2923079490661596E-2</c:v>
                  </c:pt>
                  <c:pt idx="6">
                    <c:v>0.29238463592529307</c:v>
                  </c:pt>
                  <c:pt idx="7">
                    <c:v>0.12684615898132301</c:v>
                  </c:pt>
                  <c:pt idx="8">
                    <c:v>7.2923079490661596E-2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0.12684615898132301</c:v>
                  </c:pt>
                  <c:pt idx="13">
                    <c:v>0.22033335876464805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graph_ECOandNogrowth!$Q$107:$Q$120</c:f>
              <c:strCache>
                <c:ptCount val="14"/>
                <c:pt idx="0">
                  <c:v>Ampicillin, n=13</c:v>
                </c:pt>
                <c:pt idx="1">
                  <c:v>Ceftriaxone, n=107</c:v>
                </c:pt>
                <c:pt idx="2">
                  <c:v>Cefotaxime, n=13</c:v>
                </c:pt>
                <c:pt idx="3">
                  <c:v>Ciprofloxacin, n=13</c:v>
                </c:pt>
                <c:pt idx="4">
                  <c:v>Ampicillin/Sulbactam, n=13</c:v>
                </c:pt>
                <c:pt idx="5">
                  <c:v>Gentamicin, n=13</c:v>
                </c:pt>
                <c:pt idx="6">
                  <c:v>Tetracycline, n=13</c:v>
                </c:pt>
                <c:pt idx="7">
                  <c:v>Amikacin, n=13</c:v>
                </c:pt>
                <c:pt idx="8">
                  <c:v>Cefepime, n=13</c:v>
                </c:pt>
                <c:pt idx="9">
                  <c:v>Cefoxitin, n=13</c:v>
                </c:pt>
                <c:pt idx="10">
                  <c:v>Imipenem, n=13</c:v>
                </c:pt>
                <c:pt idx="11">
                  <c:v>Meropenem, n=12</c:v>
                </c:pt>
                <c:pt idx="12">
                  <c:v>Ceftazidime, n=13</c:v>
                </c:pt>
                <c:pt idx="13">
                  <c:v>Chloramphenicol, n=12</c:v>
                </c:pt>
              </c:strCache>
            </c:strRef>
          </c:cat>
          <c:val>
            <c:numRef>
              <c:f>graph_ECOandNogrowth!$R$107:$R$120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0.92307693481445297</c:v>
                </c:pt>
                <c:pt idx="3">
                  <c:v>0.53846157073974599</c:v>
                </c:pt>
                <c:pt idx="4">
                  <c:v>7.69230794906616E-2</c:v>
                </c:pt>
                <c:pt idx="5">
                  <c:v>7.69230794906616E-2</c:v>
                </c:pt>
                <c:pt idx="6">
                  <c:v>0.61538463592529302</c:v>
                </c:pt>
                <c:pt idx="7">
                  <c:v>0.15384615898132301</c:v>
                </c:pt>
                <c:pt idx="8">
                  <c:v>7.69230794906616E-2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0.15384615898132301</c:v>
                </c:pt>
                <c:pt idx="13">
                  <c:v>0.33333335876464804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63-4D53-B6E7-38DEF1B4E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Stool (n = 107)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11687014675957"/>
          <c:w val="0.57683297249248611"/>
          <c:h val="0.857436595846877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8-4FA0-BCF0-0EBEA0FCD7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8-4FA0-BCF0-0EBEA0FCD7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8-4FA0-BCF0-0EBEA0FCD7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8-4FA0-BCF0-0EBEA0FCD7B9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638-4FA0-BCF0-0EBEA0FCD7B9}"/>
                </c:ext>
              </c:extLst>
            </c:dLbl>
            <c:dLbl>
              <c:idx val="1"/>
              <c:layout>
                <c:manualLayout>
                  <c:x val="5.396715908240813E-2"/>
                  <c:y val="-1.28230926185183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638-4FA0-BCF0-0EBEA0FCD7B9}"/>
                </c:ext>
              </c:extLst>
            </c:dLbl>
            <c:dLbl>
              <c:idx val="2"/>
              <c:layout>
                <c:manualLayout>
                  <c:x val="7.1162288904437321E-2"/>
                  <c:y val="7.774816469888488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638-4FA0-BCF0-0EBEA0FCD7B9}"/>
                </c:ext>
              </c:extLst>
            </c:dLbl>
            <c:dLbl>
              <c:idx val="3"/>
              <c:layout>
                <c:manualLayout>
                  <c:x val="9.4347963522804112E-2"/>
                  <c:y val="-2.7091915572346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638-4FA0-BCF0-0EBEA0FCD7B9}"/>
                </c:ext>
              </c:extLst>
            </c:dLbl>
            <c:dLbl>
              <c:idx val="4"/>
              <c:layout>
                <c:manualLayout>
                  <c:x val="9.3386363002958522E-2"/>
                  <c:y val="-4.0553271361120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638-4FA0-BCF0-0EBEA0FCD7B9}"/>
                </c:ext>
              </c:extLst>
            </c:dLbl>
            <c:dLbl>
              <c:idx val="5"/>
              <c:layout>
                <c:manualLayout>
                  <c:x val="7.9255721747701846E-2"/>
                  <c:y val="2.66057218151400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638-4FA0-BCF0-0EBEA0FCD7B9}"/>
                </c:ext>
              </c:extLst>
            </c:dLbl>
            <c:dLbl>
              <c:idx val="6"/>
              <c:layout>
                <c:manualLayout>
                  <c:x val="8.8574143259683658E-2"/>
                  <c:y val="1.4380197735215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638-4FA0-BCF0-0EBEA0FCD7B9}"/>
                </c:ext>
              </c:extLst>
            </c:dLbl>
            <c:dLbl>
              <c:idx val="7"/>
              <c:layout>
                <c:manualLayout>
                  <c:x val="8.3303629970912618E-2"/>
                  <c:y val="-2.43225387967090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38-4FA0-BCF0-0EBEA0FCD7B9}"/>
                </c:ext>
              </c:extLst>
            </c:dLbl>
            <c:dLbl>
              <c:idx val="8"/>
              <c:layout>
                <c:manualLayout>
                  <c:x val="7.7283840197376927E-2"/>
                  <c:y val="5.26963352663650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638-4FA0-BCF0-0EBEA0FCD7B9}"/>
                </c:ext>
              </c:extLst>
            </c:dLbl>
            <c:dLbl>
              <c:idx val="9"/>
              <c:layout>
                <c:manualLayout>
                  <c:x val="6.3472143379963944E-2"/>
                  <c:y val="7.605612475089263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638-4FA0-BCF0-0EBEA0FCD7B9}"/>
                </c:ext>
              </c:extLst>
            </c:dLbl>
            <c:dLbl>
              <c:idx val="10"/>
              <c:layout>
                <c:manualLayout>
                  <c:x val="7.4281233635647551E-2"/>
                  <c:y val="-3.36940841035942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638-4FA0-BCF0-0EBEA0FCD7B9}"/>
                </c:ext>
              </c:extLst>
            </c:dLbl>
            <c:dLbl>
              <c:idx val="11"/>
              <c:layout>
                <c:manualLayout>
                  <c:x val="5.8282489244449141E-2"/>
                  <c:y val="2.72054321764537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638-4FA0-BCF0-0EBEA0FCD7B9}"/>
                </c:ext>
              </c:extLst>
            </c:dLbl>
            <c:dLbl>
              <c:idx val="12"/>
              <c:layout>
                <c:manualLayout>
                  <c:x val="7.9239861619001858E-2"/>
                  <c:y val="2.69237824889072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638-4FA0-BCF0-0EBEA0FCD7B9}"/>
                </c:ext>
              </c:extLst>
            </c:dLbl>
            <c:dLbl>
              <c:idx val="13"/>
              <c:layout>
                <c:manualLayout>
                  <c:x val="9.0874870368659072E-2"/>
                  <c:y val="5.3699125704537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638-4FA0-BCF0-0EBEA0FCD7B9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638-4FA0-BCF0-0EBEA0FCD7B9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8-4FA0-BCF0-0EBEA0FCD7B9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638-4FA0-BCF0-0EBEA0FCD7B9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8-4FA0-BCF0-0EBEA0FCD7B9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638-4FA0-BCF0-0EBEA0FCD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graph_eco!$V$4:$V$17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9.7046524047851856E-2</c:v>
                  </c:pt>
                  <c:pt idx="2">
                    <c:v>0.15939533996582</c:v>
                  </c:pt>
                  <c:pt idx="3">
                    <c:v>0.15020930099487301</c:v>
                  </c:pt>
                  <c:pt idx="4">
                    <c:v>0.16972092247009302</c:v>
                  </c:pt>
                  <c:pt idx="5">
                    <c:v>0.13797674751281741</c:v>
                  </c:pt>
                  <c:pt idx="6">
                    <c:v>0.15688368988037105</c:v>
                  </c:pt>
                  <c:pt idx="7">
                    <c:v>0.15993021392822299</c:v>
                  </c:pt>
                  <c:pt idx="8">
                    <c:v>0.15462792205810499</c:v>
                  </c:pt>
                  <c:pt idx="9">
                    <c:v>0.12448837375640871</c:v>
                  </c:pt>
                  <c:pt idx="10">
                    <c:v>0.14774418687820431</c:v>
                  </c:pt>
                  <c:pt idx="11">
                    <c:v>0.11474418687820431</c:v>
                  </c:pt>
                  <c:pt idx="12">
                    <c:v>0.15020930099487301</c:v>
                  </c:pt>
                  <c:pt idx="13">
                    <c:v>0.15918603897094702</c:v>
                  </c:pt>
                </c:numCache>
              </c:numRef>
            </c:plus>
            <c:minus>
              <c:numRef>
                <c:f>graph_eco!$W$4:$W$17</c:f>
                <c:numCache>
                  <c:formatCode>General</c:formatCode>
                  <c:ptCount val="14"/>
                  <c:pt idx="0">
                    <c:v>9.4000000000000083E-2</c:v>
                  </c:pt>
                  <c:pt idx="1">
                    <c:v>0.15295347595214814</c:v>
                  </c:pt>
                  <c:pt idx="2">
                    <c:v>0.14460466003417999</c:v>
                  </c:pt>
                  <c:pt idx="3">
                    <c:v>8.9790699005126998E-2</c:v>
                  </c:pt>
                  <c:pt idx="4">
                    <c:v>5.8279077529907006E-2</c:v>
                  </c:pt>
                  <c:pt idx="5">
                    <c:v>6.3023252487182602E-2</c:v>
                  </c:pt>
                  <c:pt idx="6">
                    <c:v>0.15011631011962895</c:v>
                  </c:pt>
                  <c:pt idx="7">
                    <c:v>0.12106978607177701</c:v>
                  </c:pt>
                  <c:pt idx="8">
                    <c:v>0.152372077941895</c:v>
                  </c:pt>
                  <c:pt idx="9">
                    <c:v>3.85116262435913E-2</c:v>
                  </c:pt>
                  <c:pt idx="10">
                    <c:v>1.5255813121795699E-2</c:v>
                  </c:pt>
                  <c:pt idx="11">
                    <c:v>2.2255813121795698E-2</c:v>
                  </c:pt>
                  <c:pt idx="12">
                    <c:v>8.9790699005126998E-2</c:v>
                  </c:pt>
                  <c:pt idx="13">
                    <c:v>0.11581396102905295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graph_eco!$Q$4:$Q$17</c:f>
              <c:strCache>
                <c:ptCount val="14"/>
                <c:pt idx="0">
                  <c:v>Ceftriaxone, n=47</c:v>
                </c:pt>
                <c:pt idx="1">
                  <c:v>Ampicillin, n=43</c:v>
                </c:pt>
                <c:pt idx="2">
                  <c:v>Ciprofloxacin, n=43</c:v>
                </c:pt>
                <c:pt idx="3">
                  <c:v>Gentamicin, n=43</c:v>
                </c:pt>
                <c:pt idx="4">
                  <c:v>Cefepime, n=43</c:v>
                </c:pt>
                <c:pt idx="5">
                  <c:v>Cefoxitin, n=43</c:v>
                </c:pt>
                <c:pt idx="6">
                  <c:v>Cefotaxime, n=43</c:v>
                </c:pt>
                <c:pt idx="7">
                  <c:v>Ampicillin/Sulbactam, n=43</c:v>
                </c:pt>
                <c:pt idx="8">
                  <c:v>Tetracycline, n=43</c:v>
                </c:pt>
                <c:pt idx="9">
                  <c:v>Amikacin, n=43</c:v>
                </c:pt>
                <c:pt idx="10">
                  <c:v>Imipenem, n=43</c:v>
                </c:pt>
                <c:pt idx="11">
                  <c:v>Meropenem, n=43</c:v>
                </c:pt>
                <c:pt idx="12">
                  <c:v>Ceftazidime, n=43</c:v>
                </c:pt>
                <c:pt idx="13">
                  <c:v>Chloramphenicol, n=43</c:v>
                </c:pt>
              </c:strCache>
            </c:strRef>
          </c:cat>
          <c:val>
            <c:numRef>
              <c:f>graph_eco!$R$4:$R$17</c:f>
              <c:numCache>
                <c:formatCode>0.00%</c:formatCode>
                <c:ptCount val="14"/>
                <c:pt idx="0">
                  <c:v>1</c:v>
                </c:pt>
                <c:pt idx="1">
                  <c:v>0.81395347595214806</c:v>
                </c:pt>
                <c:pt idx="2">
                  <c:v>0.41860466003417995</c:v>
                </c:pt>
                <c:pt idx="3">
                  <c:v>0.16279069900512699</c:v>
                </c:pt>
                <c:pt idx="4">
                  <c:v>0.116279077529907</c:v>
                </c:pt>
                <c:pt idx="5">
                  <c:v>9.3023252487182601E-2</c:v>
                </c:pt>
                <c:pt idx="6">
                  <c:v>0.46511631011962895</c:v>
                </c:pt>
                <c:pt idx="7">
                  <c:v>0.27906978607177702</c:v>
                </c:pt>
                <c:pt idx="8">
                  <c:v>0.48837207794189502</c:v>
                </c:pt>
                <c:pt idx="9">
                  <c:v>4.65116262435913E-2</c:v>
                </c:pt>
                <c:pt idx="10">
                  <c:v>2.3255813121795699E-2</c:v>
                </c:pt>
                <c:pt idx="11">
                  <c:v>2.3255813121795699E-2</c:v>
                </c:pt>
                <c:pt idx="12">
                  <c:v>0.16279069900512699</c:v>
                </c:pt>
                <c:pt idx="13">
                  <c:v>0.25581396102905296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38-4FA0-BCF0-0EBEA0FCD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Stool and Blood  (n = 47)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2092671557086936"/>
              <c:y val="6.41861048213783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11687014675957"/>
          <c:w val="0.5733400770967273"/>
          <c:h val="0.85206678898128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9-4561-AD47-51A01ECCFD3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9-4561-AD47-51A01ECCFD3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59-4561-AD47-51A01ECCFD3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59-4561-AD47-51A01ECCFD3B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E59-4561-AD47-51A01ECCFD3B}"/>
                </c:ext>
              </c:extLst>
            </c:dLbl>
            <c:dLbl>
              <c:idx val="1"/>
              <c:layout>
                <c:manualLayout>
                  <c:x val="7.7125880649689546E-2"/>
                  <c:y val="-1.31761107440216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E59-4561-AD47-51A01ECCFD3B}"/>
                </c:ext>
              </c:extLst>
            </c:dLbl>
            <c:dLbl>
              <c:idx val="2"/>
              <c:layout>
                <c:manualLayout>
                  <c:x val="0.10020520989642685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E59-4561-AD47-51A01ECCFD3B}"/>
                </c:ext>
              </c:extLst>
            </c:dLbl>
            <c:dLbl>
              <c:idx val="3"/>
              <c:layout>
                <c:manualLayout>
                  <c:x val="0.10249805277957456"/>
                  <c:y val="-2.441782255811468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E59-4561-AD47-51A01ECCFD3B}"/>
                </c:ext>
              </c:extLst>
            </c:dLbl>
            <c:dLbl>
              <c:idx val="4"/>
              <c:layout>
                <c:manualLayout>
                  <c:x val="0.10153645225972904"/>
                  <c:y val="2.473493713679149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E59-4561-AD47-51A01ECCFD3B}"/>
                </c:ext>
              </c:extLst>
            </c:dLbl>
            <c:dLbl>
              <c:idx val="5"/>
              <c:layout>
                <c:manualLayout>
                  <c:x val="9.3227303330737046E-2"/>
                  <c:y val="-2.70932125535514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E59-4561-AD47-51A01ECCFD3B}"/>
                </c:ext>
              </c:extLst>
            </c:dLbl>
            <c:dLbl>
              <c:idx val="6"/>
              <c:layout>
                <c:manualLayout>
                  <c:x val="0.100217127912213"/>
                  <c:y val="-4.00240880233962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E59-4561-AD47-51A01ECCFD3B}"/>
                </c:ext>
              </c:extLst>
            </c:dLbl>
            <c:dLbl>
              <c:idx val="7"/>
              <c:layout>
                <c:manualLayout>
                  <c:x val="9.4946614623441949E-2"/>
                  <c:y val="3.405810574988982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59-4561-AD47-51A01ECCFD3B}"/>
                </c:ext>
              </c:extLst>
            </c:dLbl>
            <c:dLbl>
              <c:idx val="8"/>
              <c:layout>
                <c:manualLayout>
                  <c:x val="0.11570568955072372"/>
                  <c:y val="1.18939107975717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59-4561-AD47-51A01ECCFD3B}"/>
                </c:ext>
              </c:extLst>
            </c:dLbl>
            <c:dLbl>
              <c:idx val="9"/>
              <c:layout>
                <c:manualLayout>
                  <c:x val="0.10655118659432247"/>
                  <c:y val="-1.88926295489689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E59-4561-AD47-51A01ECCFD3B}"/>
                </c:ext>
              </c:extLst>
            </c:dLbl>
            <c:dLbl>
              <c:idx val="10"/>
              <c:layout>
                <c:manualLayout>
                  <c:x val="8.3595621357671027E-2"/>
                  <c:y val="2.05299978235369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E59-4561-AD47-51A01ECCFD3B}"/>
                </c:ext>
              </c:extLst>
            </c:dLbl>
            <c:dLbl>
              <c:idx val="11"/>
              <c:layout>
                <c:manualLayout>
                  <c:x val="0.10485442785456647"/>
                  <c:y val="-1.34213460181993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E59-4561-AD47-51A01ECCFD3B}"/>
                </c:ext>
              </c:extLst>
            </c:dLbl>
            <c:dLbl>
              <c:idx val="12"/>
              <c:layout>
                <c:manualLayout>
                  <c:x val="9.0882846271531273E-2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E59-4561-AD47-51A01ECCFD3B}"/>
                </c:ext>
              </c:extLst>
            </c:dLbl>
            <c:dLbl>
              <c:idx val="13"/>
              <c:layout>
                <c:manualLayout>
                  <c:x val="9.0874870368659072E-2"/>
                  <c:y val="5.3699125704537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E59-4561-AD47-51A01ECCFD3B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59-4561-AD47-51A01ECCFD3B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59-4561-AD47-51A01ECCFD3B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E59-4561-AD47-51A01ECCFD3B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E59-4561-AD47-51A01ECCFD3B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59-4561-AD47-51A01ECCFD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graph_eco!$V$58:$V$71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0.129</c:v>
                  </c:pt>
                  <c:pt idx="2">
                    <c:v>0.18575000000000008</c:v>
                  </c:pt>
                  <c:pt idx="3">
                    <c:v>0.18799999999999994</c:v>
                  </c:pt>
                  <c:pt idx="4">
                    <c:v>0.18874999999999997</c:v>
                  </c:pt>
                  <c:pt idx="5">
                    <c:v>0.1825</c:v>
                  </c:pt>
                  <c:pt idx="6">
                    <c:v>0.1835</c:v>
                  </c:pt>
                  <c:pt idx="7">
                    <c:v>0.21000000000000002</c:v>
                  </c:pt>
                  <c:pt idx="8">
                    <c:v>0.17399999999999999</c:v>
                  </c:pt>
                  <c:pt idx="9">
                    <c:v>0.19075</c:v>
                  </c:pt>
                  <c:pt idx="10">
                    <c:v>0.14874999999999999</c:v>
                  </c:pt>
                  <c:pt idx="11">
                    <c:v>0.13300000000000001</c:v>
                  </c:pt>
                  <c:pt idx="12">
                    <c:v>0.17875000000000002</c:v>
                  </c:pt>
                  <c:pt idx="13">
                    <c:v>0.18524999999999997</c:v>
                  </c:pt>
                </c:numCache>
              </c:numRef>
            </c:plus>
            <c:minus>
              <c:numRef>
                <c:f>graph_eco!$W$58:$W$71</c:f>
                <c:numCache>
                  <c:formatCode>General</c:formatCode>
                  <c:ptCount val="14"/>
                  <c:pt idx="0">
                    <c:v>0.13300000000000001</c:v>
                  </c:pt>
                  <c:pt idx="1">
                    <c:v>0.18799999999999994</c:v>
                  </c:pt>
                  <c:pt idx="2">
                    <c:v>0.16425000000000001</c:v>
                  </c:pt>
                  <c:pt idx="3">
                    <c:v>0.158</c:v>
                  </c:pt>
                  <c:pt idx="4">
                    <c:v>0.13724999999999998</c:v>
                  </c:pt>
                  <c:pt idx="5">
                    <c:v>0.1085</c:v>
                  </c:pt>
                  <c:pt idx="6">
                    <c:v>0.16949999999999998</c:v>
                  </c:pt>
                  <c:pt idx="7">
                    <c:v>6.6000000000000003E-2</c:v>
                  </c:pt>
                  <c:pt idx="8">
                    <c:v>8.4000000000000005E-2</c:v>
                  </c:pt>
                  <c:pt idx="9">
                    <c:v>2.0249999999999997E-2</c:v>
                  </c:pt>
                  <c:pt idx="10">
                    <c:v>2.9249999999999998E-2</c:v>
                  </c:pt>
                  <c:pt idx="11">
                    <c:v>0</c:v>
                  </c:pt>
                  <c:pt idx="12">
                    <c:v>9.7250000000000003E-2</c:v>
                  </c:pt>
                  <c:pt idx="13">
                    <c:v>0.11975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graph_eco!$Q$58:$Q$71</c:f>
              <c:strCache>
                <c:ptCount val="14"/>
                <c:pt idx="0">
                  <c:v>Ceftriaxone, n=32</c:v>
                </c:pt>
                <c:pt idx="1">
                  <c:v>Ampicillin, n=32</c:v>
                </c:pt>
                <c:pt idx="2">
                  <c:v>Ciprofloxacin, n=32</c:v>
                </c:pt>
                <c:pt idx="3">
                  <c:v>Ampicillin/Sulbactam, n=32</c:v>
                </c:pt>
                <c:pt idx="4">
                  <c:v>Cefotaxime, n=32</c:v>
                </c:pt>
                <c:pt idx="5">
                  <c:v>Gentamicin, n=32</c:v>
                </c:pt>
                <c:pt idx="6">
                  <c:v>Tetracycline, n=32</c:v>
                </c:pt>
                <c:pt idx="7">
                  <c:v>Cefepime, n=32</c:v>
                </c:pt>
                <c:pt idx="8">
                  <c:v>Cefoxitin, n=32</c:v>
                </c:pt>
                <c:pt idx="9">
                  <c:v>Imipenem, n=32</c:v>
                </c:pt>
                <c:pt idx="10">
                  <c:v>Meropenem, n=32</c:v>
                </c:pt>
                <c:pt idx="11">
                  <c:v>Amikacin, n=32</c:v>
                </c:pt>
                <c:pt idx="12">
                  <c:v>Ceftazidime, n=32</c:v>
                </c:pt>
                <c:pt idx="13">
                  <c:v>Chloramphenicol, n=32</c:v>
                </c:pt>
              </c:strCache>
            </c:strRef>
          </c:cat>
          <c:val>
            <c:numRef>
              <c:f>graph_eco!$R$58:$R$71</c:f>
              <c:numCache>
                <c:formatCode>0.00%</c:formatCode>
                <c:ptCount val="14"/>
                <c:pt idx="0">
                  <c:v>1</c:v>
                </c:pt>
                <c:pt idx="1">
                  <c:v>0.75</c:v>
                </c:pt>
                <c:pt idx="2">
                  <c:v>0.40625</c:v>
                </c:pt>
                <c:pt idx="3">
                  <c:v>0.375</c:v>
                </c:pt>
                <c:pt idx="4">
                  <c:v>0.28125</c:v>
                </c:pt>
                <c:pt idx="5">
                  <c:v>0.1875</c:v>
                </c:pt>
                <c:pt idx="6">
                  <c:v>0.4375</c:v>
                </c:pt>
                <c:pt idx="7">
                  <c:v>0.125</c:v>
                </c:pt>
                <c:pt idx="8">
                  <c:v>0.125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0.15625</c:v>
                </c:pt>
                <c:pt idx="13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59-4561-AD47-51A01ECCF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Blood (n = 32)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46550082802702"/>
          <c:y val="0.111687014675957"/>
          <c:w val="0.63460496855456128"/>
          <c:h val="0.85206678898128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D-4F91-BAF8-EF71624390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D-4F91-BAF8-EF71624390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D-4F91-BAF8-EF71624390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D-4F91-BAF8-EF71624390C5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B4D-4F91-BAF8-EF71624390C5}"/>
                </c:ext>
              </c:extLst>
            </c:dLbl>
            <c:dLbl>
              <c:idx val="1"/>
              <c:layout>
                <c:manualLayout>
                  <c:x val="1.5125072564552977E-2"/>
                  <c:y val="2.7098497796529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B4D-4F91-BAF8-EF71624390C5}"/>
                </c:ext>
              </c:extLst>
            </c:dLbl>
            <c:dLbl>
              <c:idx val="2"/>
              <c:layout>
                <c:manualLayout>
                  <c:x val="5.6107579396436731E-4"/>
                  <c:y val="-4.00230309748007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158212389505516E-2"/>
                      <c:h val="3.45010091114417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B4D-4F91-BAF8-EF71624390C5}"/>
                </c:ext>
              </c:extLst>
            </c:dLbl>
            <c:dLbl>
              <c:idx val="3"/>
              <c:layout>
                <c:manualLayout>
                  <c:x val="0.16560601895888707"/>
                  <c:y val="-2.431211769855574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B4D-4F91-BAF8-EF71624390C5}"/>
                </c:ext>
              </c:extLst>
            </c:dLbl>
            <c:dLbl>
              <c:idx val="4"/>
              <c:layout>
                <c:manualLayout>
                  <c:x val="0.1735016177133267"/>
                  <c:y val="-1.3176110744021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B4D-4F91-BAF8-EF71624390C5}"/>
                </c:ext>
              </c:extLst>
            </c:dLbl>
            <c:dLbl>
              <c:idx val="5"/>
              <c:layout>
                <c:manualLayout>
                  <c:x val="0.16851400610296333"/>
                  <c:y val="-1.3667638340970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B4D-4F91-BAF8-EF71624390C5}"/>
                </c:ext>
              </c:extLst>
            </c:dLbl>
            <c:dLbl>
              <c:idx val="6"/>
              <c:layout>
                <c:manualLayout>
                  <c:x val="0.21425432408020315"/>
                  <c:y val="2.515775657502724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B4D-4F91-BAF8-EF71624390C5}"/>
                </c:ext>
              </c:extLst>
            </c:dLbl>
            <c:dLbl>
              <c:idx val="7"/>
              <c:layout>
                <c:manualLayout>
                  <c:x val="0.13480430040709379"/>
                  <c:y val="-2.34411096557900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B4D-4F91-BAF8-EF71624390C5}"/>
                </c:ext>
              </c:extLst>
            </c:dLbl>
            <c:dLbl>
              <c:idx val="8"/>
              <c:layout>
                <c:manualLayout>
                  <c:x val="0.17438498953126372"/>
                  <c:y val="2.53194850101534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B4D-4F91-BAF8-EF71624390C5}"/>
                </c:ext>
              </c:extLst>
            </c:dLbl>
            <c:dLbl>
              <c:idx val="9"/>
              <c:layout>
                <c:manualLayout>
                  <c:x val="0.1696591726084819"/>
                  <c:y val="2.13819789915829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B4D-4F91-BAF8-EF71624390C5}"/>
                </c:ext>
              </c:extLst>
            </c:dLbl>
            <c:dLbl>
              <c:idx val="10"/>
              <c:layout>
                <c:manualLayout>
                  <c:x val="0.16109657713253481"/>
                  <c:y val="-6.31797945583674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B4D-4F91-BAF8-EF71624390C5}"/>
                </c:ext>
              </c:extLst>
            </c:dLbl>
            <c:dLbl>
              <c:idx val="11"/>
              <c:layout>
                <c:manualLayout>
                  <c:x val="0.17571244464541813"/>
                  <c:y val="-4.0269323297574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B4D-4F91-BAF8-EF71624390C5}"/>
                </c:ext>
              </c:extLst>
            </c:dLbl>
            <c:dLbl>
              <c:idx val="12"/>
              <c:layout>
                <c:manualLayout>
                  <c:x val="0.16838384976977663"/>
                  <c:y val="2.494634685600781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B4D-4F91-BAF8-EF71624390C5}"/>
                </c:ext>
              </c:extLst>
            </c:dLbl>
            <c:dLbl>
              <c:idx val="13"/>
              <c:layout>
                <c:manualLayout>
                  <c:x val="0.17834024260338463"/>
                  <c:y val="-1.3422403066793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B4D-4F91-BAF8-EF71624390C5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4D-4F91-BAF8-EF71624390C5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4D-4F91-BAF8-EF71624390C5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4D-4F91-BAF8-EF71624390C5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4D-4F91-BAF8-EF71624390C5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4D-4F91-BAF8-EF7162439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graph_eco!$V$107:$V$120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0.29945452117919902</c:v>
                  </c:pt>
                  <c:pt idx="4">
                    <c:v>0.32100000000000001</c:v>
                  </c:pt>
                  <c:pt idx="5">
                    <c:v>0.33809090995788571</c:v>
                  </c:pt>
                  <c:pt idx="6">
                    <c:v>0.33809090995788571</c:v>
                  </c:pt>
                  <c:pt idx="7">
                    <c:v>0.23963636016845691</c:v>
                  </c:pt>
                  <c:pt idx="8">
                    <c:v>0.34018181991577101</c:v>
                  </c:pt>
                  <c:pt idx="9">
                    <c:v>0.32100000000000001</c:v>
                  </c:pt>
                  <c:pt idx="10">
                    <c:v>0.32100000000000001</c:v>
                  </c:pt>
                  <c:pt idx="11">
                    <c:v>0.32100000000000001</c:v>
                  </c:pt>
                  <c:pt idx="12">
                    <c:v>0.34018181991577101</c:v>
                  </c:pt>
                  <c:pt idx="13">
                    <c:v>0.32036363983154303</c:v>
                  </c:pt>
                </c:numCache>
              </c:numRef>
            </c:plus>
            <c:minus>
              <c:numRef>
                <c:f>graph_eco!$W$107:$W$120</c:f>
                <c:numCache>
                  <c:formatCode>General</c:formatCode>
                  <c:ptCount val="14"/>
                  <c:pt idx="0">
                    <c:v>0.32099999999999995</c:v>
                  </c:pt>
                  <c:pt idx="1">
                    <c:v>0.253</c:v>
                  </c:pt>
                  <c:pt idx="2">
                    <c:v>0.32099999999999995</c:v>
                  </c:pt>
                  <c:pt idx="3">
                    <c:v>0.27354547882080094</c:v>
                  </c:pt>
                  <c:pt idx="4">
                    <c:v>0</c:v>
                  </c:pt>
                  <c:pt idx="5">
                    <c:v>8.5909090042114292E-2</c:v>
                  </c:pt>
                  <c:pt idx="6">
                    <c:v>8.5909090042114292E-2</c:v>
                  </c:pt>
                  <c:pt idx="7">
                    <c:v>0.32036363983154298</c:v>
                  </c:pt>
                  <c:pt idx="8">
                    <c:v>0.14981818008422901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0.14981818008422901</c:v>
                  </c:pt>
                  <c:pt idx="13">
                    <c:v>0.23963636016845702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graph_eco!$Q$107:$Q$120</c:f>
              <c:strCache>
                <c:ptCount val="14"/>
                <c:pt idx="0">
                  <c:v>Ampicillin, n=11</c:v>
                </c:pt>
                <c:pt idx="1">
                  <c:v>Ceftriaxone, n=15</c:v>
                </c:pt>
                <c:pt idx="2">
                  <c:v>Cefotaxime, n=11</c:v>
                </c:pt>
                <c:pt idx="3">
                  <c:v>Ciprofloxacin, n=11</c:v>
                </c:pt>
                <c:pt idx="4">
                  <c:v>Ampicillin/Sulbactam, n=11</c:v>
                </c:pt>
                <c:pt idx="5">
                  <c:v>Gentamicin, n=11</c:v>
                </c:pt>
                <c:pt idx="6">
                  <c:v>Cefepime, n=11</c:v>
                </c:pt>
                <c:pt idx="7">
                  <c:v>Tetracycline, n=11</c:v>
                </c:pt>
                <c:pt idx="8">
                  <c:v>Amikacin, n=11</c:v>
                </c:pt>
                <c:pt idx="9">
                  <c:v>Cefoxitin, n=11</c:v>
                </c:pt>
                <c:pt idx="10">
                  <c:v>Imipenem, n=11</c:v>
                </c:pt>
                <c:pt idx="11">
                  <c:v>Meropenem, n=11</c:v>
                </c:pt>
                <c:pt idx="12">
                  <c:v>Ceftazidime, n=11</c:v>
                </c:pt>
                <c:pt idx="13">
                  <c:v>Chloramphenicol, n=11</c:v>
                </c:pt>
              </c:strCache>
            </c:strRef>
          </c:cat>
          <c:val>
            <c:numRef>
              <c:f>graph_eco!$R$107:$R$120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0.45454547882080099</c:v>
                </c:pt>
                <c:pt idx="4">
                  <c:v>0</c:v>
                </c:pt>
                <c:pt idx="5">
                  <c:v>9.0909090042114296E-2</c:v>
                </c:pt>
                <c:pt idx="6">
                  <c:v>9.0909090042114296E-2</c:v>
                </c:pt>
                <c:pt idx="7">
                  <c:v>0.63636363983154298</c:v>
                </c:pt>
                <c:pt idx="8">
                  <c:v>0.18181818008422901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0.18181818008422901</c:v>
                </c:pt>
                <c:pt idx="13">
                  <c:v>0.36363636016845702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D-4F91-BAF8-EF7162439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1"/>
                  <a:t>% Resistance </a:t>
                </a:r>
              </a:p>
              <a:p>
                <a:pPr>
                  <a:defRPr sz="1600" i="1"/>
                </a:pPr>
                <a:r>
                  <a:rPr lang="en-PH" sz="1600" b="0" i="1" baseline="0"/>
                  <a:t>Stool (n = 15)</a:t>
                </a:r>
                <a:endParaRPr lang="en-PH" sz="1600" b="0" i="1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272141</xdr:colOff>
      <xdr:row>2</xdr:row>
      <xdr:rowOff>0</xdr:rowOff>
    </xdr:from>
    <xdr:to>
      <xdr:col>46</xdr:col>
      <xdr:colOff>294283</xdr:colOff>
      <xdr:row>49</xdr:row>
      <xdr:rowOff>3341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299357</xdr:colOff>
      <xdr:row>53</xdr:row>
      <xdr:rowOff>190499</xdr:rowOff>
    </xdr:from>
    <xdr:to>
      <xdr:col>46</xdr:col>
      <xdr:colOff>321499</xdr:colOff>
      <xdr:row>103</xdr:row>
      <xdr:rowOff>98588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945939</xdr:colOff>
      <xdr:row>38</xdr:row>
      <xdr:rowOff>31200</xdr:rowOff>
    </xdr:from>
    <xdr:to>
      <xdr:col>46</xdr:col>
      <xdr:colOff>229678</xdr:colOff>
      <xdr:row>43</xdr:row>
      <xdr:rowOff>165157</xdr:rowOff>
    </xdr:to>
    <xdr:grpSp>
      <xdr:nvGrpSpPr>
        <xdr:cNvPr id="22" name="Group 21"/>
        <xdr:cNvGrpSpPr/>
      </xdr:nvGrpSpPr>
      <xdr:grpSpPr>
        <a:xfrm>
          <a:off x="40637975" y="7692021"/>
          <a:ext cx="3148167" cy="1154493"/>
          <a:chOff x="55426217" y="6314978"/>
          <a:chExt cx="3148167" cy="1154493"/>
        </a:xfrm>
      </xdr:grpSpPr>
      <xdr:sp macro="" textlink="">
        <xdr:nvSpPr>
          <xdr:cNvPr id="2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2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2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2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2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2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2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42</xdr:col>
      <xdr:colOff>639536</xdr:colOff>
      <xdr:row>87</xdr:row>
      <xdr:rowOff>27214</xdr:rowOff>
    </xdr:from>
    <xdr:to>
      <xdr:col>45</xdr:col>
      <xdr:colOff>889382</xdr:colOff>
      <xdr:row>93</xdr:row>
      <xdr:rowOff>38707</xdr:rowOff>
    </xdr:to>
    <xdr:grpSp>
      <xdr:nvGrpSpPr>
        <xdr:cNvPr id="31" name="Group 30"/>
        <xdr:cNvGrpSpPr/>
      </xdr:nvGrpSpPr>
      <xdr:grpSpPr>
        <a:xfrm>
          <a:off x="40331572" y="17253857"/>
          <a:ext cx="3148167" cy="1154493"/>
          <a:chOff x="55426217" y="6314978"/>
          <a:chExt cx="3148167" cy="1154493"/>
        </a:xfrm>
      </xdr:grpSpPr>
      <xdr:sp macro="" textlink="">
        <xdr:nvSpPr>
          <xdr:cNvPr id="32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33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34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35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6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38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9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37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30</xdr:col>
      <xdr:colOff>37741</xdr:colOff>
      <xdr:row>157</xdr:row>
      <xdr:rowOff>52864</xdr:rowOff>
    </xdr:from>
    <xdr:to>
      <xdr:col>45</xdr:col>
      <xdr:colOff>706826</xdr:colOff>
      <xdr:row>157</xdr:row>
      <xdr:rowOff>52864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5529222-53BF-48FD-866E-1F42C77CB715}"/>
            </a:ext>
          </a:extLst>
        </xdr:cNvPr>
        <xdr:cNvCxnSpPr/>
      </xdr:nvCxnSpPr>
      <xdr:spPr>
        <a:xfrm>
          <a:off x="32679916" y="30466189"/>
          <a:ext cx="1052746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1469570</xdr:colOff>
      <xdr:row>107</xdr:row>
      <xdr:rowOff>0</xdr:rowOff>
    </xdr:from>
    <xdr:to>
      <xdr:col>46</xdr:col>
      <xdr:colOff>585106</xdr:colOff>
      <xdr:row>156</xdr:row>
      <xdr:rowOff>125803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272142</xdr:colOff>
      <xdr:row>140</xdr:row>
      <xdr:rowOff>0</xdr:rowOff>
    </xdr:from>
    <xdr:to>
      <xdr:col>45</xdr:col>
      <xdr:colOff>521988</xdr:colOff>
      <xdr:row>146</xdr:row>
      <xdr:rowOff>11493</xdr:rowOff>
    </xdr:to>
    <xdr:grpSp>
      <xdr:nvGrpSpPr>
        <xdr:cNvPr id="42" name="Group 41"/>
        <xdr:cNvGrpSpPr/>
      </xdr:nvGrpSpPr>
      <xdr:grpSpPr>
        <a:xfrm>
          <a:off x="39964178" y="27323143"/>
          <a:ext cx="3148167" cy="1154493"/>
          <a:chOff x="55426217" y="6314978"/>
          <a:chExt cx="3148167" cy="1154493"/>
        </a:xfrm>
      </xdr:grpSpPr>
      <xdr:sp macro="" textlink="">
        <xdr:nvSpPr>
          <xdr:cNvPr id="4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4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4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4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4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4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4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272141</xdr:colOff>
      <xdr:row>2</xdr:row>
      <xdr:rowOff>0</xdr:rowOff>
    </xdr:from>
    <xdr:to>
      <xdr:col>46</xdr:col>
      <xdr:colOff>294283</xdr:colOff>
      <xdr:row>49</xdr:row>
      <xdr:rowOff>3341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299357</xdr:colOff>
      <xdr:row>53</xdr:row>
      <xdr:rowOff>190499</xdr:rowOff>
    </xdr:from>
    <xdr:to>
      <xdr:col>46</xdr:col>
      <xdr:colOff>321499</xdr:colOff>
      <xdr:row>103</xdr:row>
      <xdr:rowOff>98588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932331</xdr:colOff>
      <xdr:row>38</xdr:row>
      <xdr:rowOff>180878</xdr:rowOff>
    </xdr:from>
    <xdr:to>
      <xdr:col>46</xdr:col>
      <xdr:colOff>216070</xdr:colOff>
      <xdr:row>44</xdr:row>
      <xdr:rowOff>110728</xdr:rowOff>
    </xdr:to>
    <xdr:grpSp>
      <xdr:nvGrpSpPr>
        <xdr:cNvPr id="22" name="Group 21"/>
        <xdr:cNvGrpSpPr/>
      </xdr:nvGrpSpPr>
      <xdr:grpSpPr>
        <a:xfrm>
          <a:off x="40624367" y="7841699"/>
          <a:ext cx="3148167" cy="1154493"/>
          <a:chOff x="55426217" y="6314978"/>
          <a:chExt cx="3148167" cy="1154493"/>
        </a:xfrm>
      </xdr:grpSpPr>
      <xdr:sp macro="" textlink="">
        <xdr:nvSpPr>
          <xdr:cNvPr id="2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2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2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2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2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2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2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42</xdr:col>
      <xdr:colOff>639536</xdr:colOff>
      <xdr:row>87</xdr:row>
      <xdr:rowOff>27214</xdr:rowOff>
    </xdr:from>
    <xdr:to>
      <xdr:col>45</xdr:col>
      <xdr:colOff>889382</xdr:colOff>
      <xdr:row>93</xdr:row>
      <xdr:rowOff>38707</xdr:rowOff>
    </xdr:to>
    <xdr:grpSp>
      <xdr:nvGrpSpPr>
        <xdr:cNvPr id="31" name="Group 30"/>
        <xdr:cNvGrpSpPr/>
      </xdr:nvGrpSpPr>
      <xdr:grpSpPr>
        <a:xfrm>
          <a:off x="40331572" y="17253857"/>
          <a:ext cx="3148167" cy="1154493"/>
          <a:chOff x="55426217" y="6314978"/>
          <a:chExt cx="3148167" cy="1154493"/>
        </a:xfrm>
      </xdr:grpSpPr>
      <xdr:sp macro="" textlink="">
        <xdr:nvSpPr>
          <xdr:cNvPr id="32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33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34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35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6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38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9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37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30</xdr:col>
      <xdr:colOff>37741</xdr:colOff>
      <xdr:row>157</xdr:row>
      <xdr:rowOff>52864</xdr:rowOff>
    </xdr:from>
    <xdr:to>
      <xdr:col>45</xdr:col>
      <xdr:colOff>706826</xdr:colOff>
      <xdr:row>157</xdr:row>
      <xdr:rowOff>52864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5529222-53BF-48FD-866E-1F42C77CB715}"/>
            </a:ext>
          </a:extLst>
        </xdr:cNvPr>
        <xdr:cNvCxnSpPr/>
      </xdr:nvCxnSpPr>
      <xdr:spPr>
        <a:xfrm>
          <a:off x="32679916" y="30466189"/>
          <a:ext cx="1052746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1469570</xdr:colOff>
      <xdr:row>107</xdr:row>
      <xdr:rowOff>0</xdr:rowOff>
    </xdr:from>
    <xdr:to>
      <xdr:col>46</xdr:col>
      <xdr:colOff>585106</xdr:colOff>
      <xdr:row>156</xdr:row>
      <xdr:rowOff>125803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272142</xdr:colOff>
      <xdr:row>140</xdr:row>
      <xdr:rowOff>0</xdr:rowOff>
    </xdr:from>
    <xdr:to>
      <xdr:col>45</xdr:col>
      <xdr:colOff>521988</xdr:colOff>
      <xdr:row>146</xdr:row>
      <xdr:rowOff>11493</xdr:rowOff>
    </xdr:to>
    <xdr:grpSp>
      <xdr:nvGrpSpPr>
        <xdr:cNvPr id="42" name="Group 41"/>
        <xdr:cNvGrpSpPr/>
      </xdr:nvGrpSpPr>
      <xdr:grpSpPr>
        <a:xfrm>
          <a:off x="39964178" y="27323143"/>
          <a:ext cx="3148167" cy="1154493"/>
          <a:chOff x="55426217" y="6314978"/>
          <a:chExt cx="3148167" cy="1154493"/>
        </a:xfrm>
      </xdr:grpSpPr>
      <xdr:sp macro="" textlink="">
        <xdr:nvSpPr>
          <xdr:cNvPr id="4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4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4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4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4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4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4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0.10555</cdr:y>
    </cdr:from>
    <cdr:to>
      <cdr:x>0.98332</cdr:x>
      <cdr:y>0.10558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39" y="998567"/>
          <a:ext cx="10589346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8" name="Table279" displayName="Table279" ref="L3:AD29" totalsRowShown="0" headerRowDxfId="135" dataDxfId="134" tableBorderDxfId="133">
  <autoFilter ref="L3:AD29"/>
  <sortState ref="L4:AD29">
    <sortCondition ref="L3"/>
  </sortState>
  <tableColumns count="19">
    <tableColumn id="1" name="Group" dataDxfId="132"/>
    <tableColumn id="2" name="Rank" dataDxfId="131"/>
    <tableColumn id="3" name="Antibiotic" dataDxfId="130"/>
    <tableColumn id="4" name="Number" dataDxfId="129"/>
    <tableColumn id="5" name="Label" dataDxfId="128"/>
    <tableColumn id="6" name="Column1" dataDxfId="127"/>
    <tableColumn id="7" name="% Resistance" dataDxfId="126"/>
    <tableColumn id="8" name="%R 95%C.I." dataDxfId="125"/>
    <tableColumn id="9" name="Low" dataDxfId="124"/>
    <tableColumn id="10" name="High" dataDxfId="123"/>
    <tableColumn id="11" name="Positive" dataDxfId="122"/>
    <tableColumn id="12" name="Negative" dataDxfId="121"/>
    <tableColumn id="13" name="Difference in CI" dataDxfId="120"/>
    <tableColumn id="14" name="Total Isolates" dataDxfId="119">
      <calculatedColumnFormula>INDEX($C$5:$C$31,MATCH(M4,$G$5:$G$31,0))</calculatedColumnFormula>
    </tableColumn>
    <tableColumn id="15" name="&lt;=5%" dataDxfId="118">
      <calculatedColumnFormula>IF(AND(R4&lt;=5%,Table279[[#This Row],[% Resistance]]&lt;6%),R4,"")</calculatedColumnFormula>
    </tableColumn>
    <tableColumn id="16" name="&gt;5-10%" dataDxfId="117">
      <calculatedColumnFormula>IF(AND(R4&gt;5%,R4&lt;=10%,Y4&gt;=30),R4,"")</calculatedColumnFormula>
    </tableColumn>
    <tableColumn id="17" name="&gt;10-30%" dataDxfId="116">
      <calculatedColumnFormula>IF(AND(R4&gt;10%,R4&lt;=30%,Y4&gt;=30),R4,"")</calculatedColumnFormula>
    </tableColumn>
    <tableColumn id="18" name="&gt;30%" dataDxfId="115">
      <calculatedColumnFormula>IF(AND(R4&gt;30%,Y4&gt;=30),R4,"")</calculatedColumnFormula>
    </tableColumn>
    <tableColumn id="19" name="&lt;30 isolates" dataDxfId="114">
      <calculatedColumnFormula>IF(Table279[[#This Row],[Total Isolates]]&lt;30,Table279[[#This Row],[% Resistance]],"")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27710" displayName="Table27710" ref="L57:AD83" totalsRowShown="0" headerRowDxfId="113" dataDxfId="112" tableBorderDxfId="111">
  <autoFilter ref="L57:AD83"/>
  <sortState ref="L58:AD83">
    <sortCondition ref="L58"/>
  </sortState>
  <tableColumns count="19">
    <tableColumn id="1" name="Group" dataDxfId="110">
      <calculatedColumnFormula>INDEX($F$5:$F$36,MATCH(M58,$G$5:$G$36,0))</calculatedColumnFormula>
    </tableColumn>
    <tableColumn id="2" name="Rank" dataDxfId="109"/>
    <tableColumn id="3" name="Antibiotic" dataDxfId="108"/>
    <tableColumn id="4" name="Number" dataDxfId="107"/>
    <tableColumn id="5" name="Label" dataDxfId="106"/>
    <tableColumn id="6" name="Column1" dataDxfId="105"/>
    <tableColumn id="7" name="% Resistance" dataDxfId="104"/>
    <tableColumn id="8" name="%R 95%C.I." dataDxfId="103"/>
    <tableColumn id="9" name="Low" dataDxfId="102"/>
    <tableColumn id="10" name="High" dataDxfId="101"/>
    <tableColumn id="11" name="Positive" dataDxfId="100"/>
    <tableColumn id="12" name="Negative" dataDxfId="99"/>
    <tableColumn id="13" name="Difference in CI" dataDxfId="98"/>
    <tableColumn id="14" name="Total Isolates" dataDxfId="97">
      <calculatedColumnFormula>INDEX($C$5:$C$31,MATCH(M58,$G$5:$G$31,0))</calculatedColumnFormula>
    </tableColumn>
    <tableColumn id="15" name="&lt;=5%" dataDxfId="96">
      <calculatedColumnFormula>IF(AND(R58&lt;=5%,Table27710[[#This Row],[% Resistance]]&lt;6%),R58,"")</calculatedColumnFormula>
    </tableColumn>
    <tableColumn id="16" name="&gt;5-10%" dataDxfId="95">
      <calculatedColumnFormula>IF(AND(R58&gt;5%,R58&lt;=10%,Y58&gt;=30),R58,"")</calculatedColumnFormula>
    </tableColumn>
    <tableColumn id="17" name="&gt;10-30%" dataDxfId="94">
      <calculatedColumnFormula>IF(AND(R58&gt;10%,R58&lt;=30%,Y58&gt;=30),R58,"")</calculatedColumnFormula>
    </tableColumn>
    <tableColumn id="18" name="&gt;30%" dataDxfId="93">
      <calculatedColumnFormula>IF(AND(R58&gt;30%,Y58&gt;=30),R58,"")</calculatedColumnFormula>
    </tableColumn>
    <tableColumn id="19" name="&lt;30 isolates" dataDxfId="92">
      <calculatedColumnFormula>IF(Table27710[[#This Row],[Total Isolates]]&lt;30,Table27710[[#This Row],[% Resistance]],"")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277811" displayName="Table277811" ref="L106:AD132" totalsRowShown="0" headerRowDxfId="91" dataDxfId="90" tableBorderDxfId="89">
  <autoFilter ref="L106:AD132"/>
  <sortState ref="L107:AD132">
    <sortCondition ref="L107"/>
  </sortState>
  <tableColumns count="19">
    <tableColumn id="1" name="Group" dataDxfId="88">
      <calculatedColumnFormula>INDEX($F$108:$F$126,MATCH(M107,$G$108:$G$126,0))</calculatedColumnFormula>
    </tableColumn>
    <tableColumn id="2" name="Rank" dataDxfId="87"/>
    <tableColumn id="3" name="Antibiotic" dataDxfId="86">
      <calculatedColumnFormula>INDEX($B$59:$B$88,MATCH(M107,$G$59:$G$89,0))</calculatedColumnFormula>
    </tableColumn>
    <tableColumn id="4" name="Number" dataDxfId="85">
      <calculatedColumnFormula>"n="&amp;INDEX($C$59:$C$87,MATCH(M107,$G$59:$G$87,0))</calculatedColumnFormula>
    </tableColumn>
    <tableColumn id="5" name="Label" dataDxfId="84">
      <calculatedColumnFormula>IF(L107&lt;&gt;"","Tier "&amp;L107,"")</calculatedColumnFormula>
    </tableColumn>
    <tableColumn id="6" name="Column1" dataDxfId="83">
      <calculatedColumnFormula>N107&amp;", "&amp;O107</calculatedColumnFormula>
    </tableColumn>
    <tableColumn id="7" name="% Resistance" dataDxfId="82">
      <calculatedColumnFormula>(INDEX($D$59:$D$86,MATCH(M107,$G$59:$G$86,0)))/100</calculatedColumnFormula>
    </tableColumn>
    <tableColumn id="8" name="%R 95%C.I." dataDxfId="81">
      <calculatedColumnFormula>INDEX($E$59:$E$87,MATCH(M107,$G$59:$G$87,0))</calculatedColumnFormula>
    </tableColumn>
    <tableColumn id="9" name="Low" dataDxfId="80">
      <calculatedColumnFormula>LEFT(S107,FIND("-",S107)-1)/100</calculatedColumnFormula>
    </tableColumn>
    <tableColumn id="10" name="High" dataDxfId="79">
      <calculatedColumnFormula>REPLACE(S107,1,FIND("-",S107),"")/100</calculatedColumnFormula>
    </tableColumn>
    <tableColumn id="11" name="Positive" dataDxfId="78">
      <calculatedColumnFormula>U107-R107</calculatedColumnFormula>
    </tableColumn>
    <tableColumn id="12" name="Negative" dataDxfId="77">
      <calculatedColumnFormula>R107-T107</calculatedColumnFormula>
    </tableColumn>
    <tableColumn id="13" name="Difference in CI" dataDxfId="76">
      <calculatedColumnFormula>(U107-T107)*100</calculatedColumnFormula>
    </tableColumn>
    <tableColumn id="14" name="Total Isolates" dataDxfId="75">
      <calculatedColumnFormula>INDEX($C$5:$C$31,MATCH(M107,$G$5:$G$31,0))</calculatedColumnFormula>
    </tableColumn>
    <tableColumn id="15" name="&lt;=5%" dataDxfId="74">
      <calculatedColumnFormula>IF(AND(R107&lt;=5%, Y107&gt;=30),R107,"")</calculatedColumnFormula>
    </tableColumn>
    <tableColumn id="16" name="&gt;5-10%" dataDxfId="73">
      <calculatedColumnFormula>IF(AND(R107&gt;5%,R107&lt;=10%,Y107&gt;=30),R107,"")</calculatedColumnFormula>
    </tableColumn>
    <tableColumn id="17" name="&gt;10-30%" dataDxfId="72">
      <calculatedColumnFormula>IF(AND(R107&gt;10%,R107&lt;=30%,Y107&gt;=30),R107,"")</calculatedColumnFormula>
    </tableColumn>
    <tableColumn id="18" name="&gt;30%" dataDxfId="71">
      <calculatedColumnFormula>IF(AND(R107&gt;30%,Y107&gt;=30),R107,"")</calculatedColumnFormula>
    </tableColumn>
    <tableColumn id="19" name="&lt;30 isolates" dataDxfId="70">
      <calculatedColumnFormula>IF(Y107&lt;30,R107,"")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27912" displayName="Table27912" ref="L3:AD29" totalsRowShown="0" headerRowDxfId="65" dataDxfId="64" tableBorderDxfId="63">
  <autoFilter ref="L3:AD29"/>
  <sortState ref="L4:AD29">
    <sortCondition ref="L4"/>
  </sortState>
  <tableColumns count="19">
    <tableColumn id="1" name="Group" dataDxfId="62"/>
    <tableColumn id="2" name="Rank" dataDxfId="61"/>
    <tableColumn id="3" name="Antibiotic" dataDxfId="60"/>
    <tableColumn id="4" name="Number" dataDxfId="59"/>
    <tableColumn id="5" name="Label" dataDxfId="58"/>
    <tableColumn id="6" name="Column1" dataDxfId="57"/>
    <tableColumn id="7" name="% Resistance" dataDxfId="56"/>
    <tableColumn id="8" name="%R 95%C.I." dataDxfId="55"/>
    <tableColumn id="9" name="Low" dataDxfId="54"/>
    <tableColumn id="10" name="High" dataDxfId="53"/>
    <tableColumn id="11" name="Positive" dataDxfId="52"/>
    <tableColumn id="12" name="Negative" dataDxfId="51"/>
    <tableColumn id="13" name="Difference in CI" dataDxfId="50"/>
    <tableColumn id="14" name="Total Isolates" dataDxfId="49">
      <calculatedColumnFormula>INDEX($C$5:$C$31,MATCH(M4,$G$5:$G$31,0))</calculatedColumnFormula>
    </tableColumn>
    <tableColumn id="15" name="&lt;=5%" dataDxfId="48">
      <calculatedColumnFormula>IF(AND(R4&lt;=5%,Table27912[[#This Row],[% Resistance]]&lt;6%),R4,"")</calculatedColumnFormula>
    </tableColumn>
    <tableColumn id="16" name="&gt;5-10%" dataDxfId="47">
      <calculatedColumnFormula>IF(AND(R4&gt;5%,R4&lt;=10%,Y4&gt;=30),R4,"")</calculatedColumnFormula>
    </tableColumn>
    <tableColumn id="17" name="&gt;10-30%" dataDxfId="46">
      <calculatedColumnFormula>IF(AND(R4&gt;10%,R4&lt;=30%,Y4&gt;=30),R4,"")</calculatedColumnFormula>
    </tableColumn>
    <tableColumn id="18" name="&gt;30%" dataDxfId="45">
      <calculatedColumnFormula>IF(AND(R4&gt;30%,Y4&gt;=30),R4,"")</calculatedColumnFormula>
    </tableColumn>
    <tableColumn id="19" name="&lt;30 isolates" dataDxfId="44">
      <calculatedColumnFormula>IF(Table27912[[#This Row],[Total Isolates]]&lt;30,Table27912[[#This Row],[% Resistance]],"")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2771013" displayName="Table2771013" ref="L57:AD83" totalsRowShown="0" headerRowDxfId="43" dataDxfId="42" tableBorderDxfId="41">
  <autoFilter ref="L57:AD83"/>
  <sortState ref="L58:AD83">
    <sortCondition ref="L58"/>
  </sortState>
  <tableColumns count="19">
    <tableColumn id="1" name="Group" dataDxfId="40">
      <calculatedColumnFormula>INDEX($F$5:$F$36,MATCH(M58,$G$5:$G$36,0))</calculatedColumnFormula>
    </tableColumn>
    <tableColumn id="2" name="Rank" dataDxfId="39"/>
    <tableColumn id="3" name="Antibiotic" dataDxfId="38"/>
    <tableColumn id="4" name="Number" dataDxfId="37"/>
    <tableColumn id="5" name="Label" dataDxfId="36"/>
    <tableColumn id="6" name="Column1" dataDxfId="35"/>
    <tableColumn id="7" name="% Resistance" dataDxfId="34"/>
    <tableColumn id="8" name="%R 95%C.I." dataDxfId="33"/>
    <tableColumn id="9" name="Low" dataDxfId="32"/>
    <tableColumn id="10" name="High" dataDxfId="31"/>
    <tableColumn id="11" name="Positive" dataDxfId="30"/>
    <tableColumn id="12" name="Negative" dataDxfId="29"/>
    <tableColumn id="13" name="Difference in CI" dataDxfId="28"/>
    <tableColumn id="14" name="Total Isolates" dataDxfId="27">
      <calculatedColumnFormula>INDEX($C$5:$C$31,MATCH(M58,$G$5:$G$31,0))</calculatedColumnFormula>
    </tableColumn>
    <tableColumn id="15" name="&lt;=5%" dataDxfId="26">
      <calculatedColumnFormula>IF(AND(R58&lt;=5%,Table2771013[[#This Row],[% Resistance]]&lt;6%),R58,"")</calculatedColumnFormula>
    </tableColumn>
    <tableColumn id="16" name="&gt;5-10%" dataDxfId="25">
      <calculatedColumnFormula>IF(AND(R58&gt;5%,R58&lt;=10%,Y58&gt;=30),R58,"")</calculatedColumnFormula>
    </tableColumn>
    <tableColumn id="17" name="&gt;10-30%" dataDxfId="24">
      <calculatedColumnFormula>IF(AND(R58&gt;10%,R58&lt;=30%,Y58&gt;=30),R58,"")</calculatedColumnFormula>
    </tableColumn>
    <tableColumn id="18" name="&gt;30%" dataDxfId="23">
      <calculatedColumnFormula>IF(AND(R58&gt;30%,Y58&gt;=30),R58,"")</calculatedColumnFormula>
    </tableColumn>
    <tableColumn id="19" name="&lt;30 isolates" dataDxfId="22">
      <calculatedColumnFormula>IF(Table2771013[[#This Row],[Total Isolates]]&lt;30,Table2771013[[#This Row],[% Resistance]],"")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27781114" displayName="Table27781114" ref="L106:AD132" totalsRowShown="0" headerRowDxfId="21" dataDxfId="20" tableBorderDxfId="19">
  <autoFilter ref="L106:AD132"/>
  <sortState ref="L107:AD132">
    <sortCondition ref="L107"/>
  </sortState>
  <tableColumns count="19">
    <tableColumn id="1" name="Group" dataDxfId="18">
      <calculatedColumnFormula>INDEX($F$108:$F$126,MATCH(M107,$G$108:$G$126,0))</calculatedColumnFormula>
    </tableColumn>
    <tableColumn id="2" name="Rank" dataDxfId="17"/>
    <tableColumn id="3" name="Antibiotic" dataDxfId="16">
      <calculatedColumnFormula>INDEX($B$59:$B$88,MATCH(M107,$G$59:$G$89,0))</calculatedColumnFormula>
    </tableColumn>
    <tableColumn id="4" name="Number" dataDxfId="15">
      <calculatedColumnFormula>"n="&amp;INDEX($C$59:$C$87,MATCH(M107,$G$59:$G$87,0))</calculatedColumnFormula>
    </tableColumn>
    <tableColumn id="5" name="Label" dataDxfId="14">
      <calculatedColumnFormula>IF(L107&lt;&gt;"","Tier "&amp;L107,"")</calculatedColumnFormula>
    </tableColumn>
    <tableColumn id="6" name="Column1" dataDxfId="13">
      <calculatedColumnFormula>N107&amp;", "&amp;O107</calculatedColumnFormula>
    </tableColumn>
    <tableColumn id="7" name="% Resistance" dataDxfId="12">
      <calculatedColumnFormula>(INDEX($D$59:$D$86,MATCH(M107,$G$59:$G$86,0)))/100</calculatedColumnFormula>
    </tableColumn>
    <tableColumn id="8" name="%R 95%C.I." dataDxfId="11">
      <calculatedColumnFormula>INDEX($E$59:$E$87,MATCH(M107,$G$59:$G$87,0))</calculatedColumnFormula>
    </tableColumn>
    <tableColumn id="9" name="Low" dataDxfId="10">
      <calculatedColumnFormula>LEFT(S107,FIND("-",S107)-1)/100</calculatedColumnFormula>
    </tableColumn>
    <tableColumn id="10" name="High" dataDxfId="9">
      <calculatedColumnFormula>REPLACE(S107,1,FIND("-",S107),"")/100</calculatedColumnFormula>
    </tableColumn>
    <tableColumn id="11" name="Positive" dataDxfId="8">
      <calculatedColumnFormula>U107-R107</calculatedColumnFormula>
    </tableColumn>
    <tableColumn id="12" name="Negative" dataDxfId="7">
      <calculatedColumnFormula>R107-T107</calculatedColumnFormula>
    </tableColumn>
    <tableColumn id="13" name="Difference in CI" dataDxfId="6">
      <calculatedColumnFormula>(U107-T107)*100</calculatedColumnFormula>
    </tableColumn>
    <tableColumn id="14" name="Total Isolates" dataDxfId="5">
      <calculatedColumnFormula>INDEX($C$5:$C$31,MATCH(M107,$G$5:$G$31,0))</calculatedColumnFormula>
    </tableColumn>
    <tableColumn id="15" name="&lt;=5%" dataDxfId="4">
      <calculatedColumnFormula>IF(AND(R107&lt;=5%, Y107&gt;=30),R107,"")</calculatedColumnFormula>
    </tableColumn>
    <tableColumn id="16" name="&gt;5-10%" dataDxfId="3">
      <calculatedColumnFormula>IF(AND(R107&gt;5%,R107&lt;=10%,Y107&gt;=30),R107,"")</calculatedColumnFormula>
    </tableColumn>
    <tableColumn id="17" name="&gt;10-30%" dataDxfId="2">
      <calculatedColumnFormula>IF(AND(R107&gt;10%,R107&lt;=30%,Y107&gt;=30),R107,"")</calculatedColumnFormula>
    </tableColumn>
    <tableColumn id="18" name="&gt;30%" dataDxfId="1">
      <calculatedColumnFormula>IF(AND(R107&gt;30%,Y107&gt;=30),R107,"")</calculatedColumnFormula>
    </tableColumn>
    <tableColumn id="19" name="&lt;30 isolates" dataDxfId="0">
      <calculatedColumnFormula>IF(Y107&lt;30,R107,"")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Accent_custom4">
      <a:dk1>
        <a:srgbClr val="000000"/>
      </a:dk1>
      <a:lt1>
        <a:srgbClr val="FFFFFF"/>
      </a:lt1>
      <a:dk2>
        <a:srgbClr val="2A0B36"/>
      </a:dk2>
      <a:lt2>
        <a:srgbClr val="711D92"/>
      </a:lt2>
      <a:accent1>
        <a:srgbClr val="6667AB"/>
      </a:accent1>
      <a:accent2>
        <a:srgbClr val="8272FF"/>
      </a:accent2>
      <a:accent3>
        <a:srgbClr val="B494F0"/>
      </a:accent3>
      <a:accent4>
        <a:srgbClr val="2A0B36"/>
      </a:accent4>
      <a:accent5>
        <a:srgbClr val="434343"/>
      </a:accent5>
      <a:accent6>
        <a:srgbClr val="E08BBB"/>
      </a:accent6>
      <a:hlink>
        <a:srgbClr val="ECB9D6"/>
      </a:hlink>
      <a:folHlink>
        <a:srgbClr val="0097A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48"/>
  <sheetViews>
    <sheetView workbookViewId="0">
      <selection activeCell="X14" sqref="X14"/>
    </sheetView>
  </sheetViews>
  <sheetFormatPr defaultRowHeight="15" x14ac:dyDescent="0.25"/>
  <cols>
    <col min="1" max="1" width="11.140625" style="90" bestFit="1" customWidth="1"/>
    <col min="2" max="2" width="20.28515625" style="90" bestFit="1" customWidth="1"/>
    <col min="3" max="3" width="8.28515625" style="90" bestFit="1" customWidth="1"/>
    <col min="4" max="4" width="5.5703125" style="91" bestFit="1" customWidth="1"/>
    <col min="5" max="5" width="4.5703125" style="91" bestFit="1" customWidth="1"/>
    <col min="6" max="6" width="5.5703125" style="91" bestFit="1" customWidth="1"/>
    <col min="7" max="7" width="10.5703125" style="90" bestFit="1" customWidth="1"/>
    <col min="8" max="8" width="10.42578125" style="90" bestFit="1" customWidth="1"/>
    <col min="9" max="10" width="6.42578125" style="90" bestFit="1" customWidth="1"/>
    <col min="11" max="11" width="12" style="90" bestFit="1" customWidth="1"/>
    <col min="12" max="12" width="12.5703125" style="99" customWidth="1"/>
    <col min="13" max="13" width="20.28515625" style="99" bestFit="1" customWidth="1"/>
    <col min="14" max="14" width="8.28515625" style="99" bestFit="1" customWidth="1"/>
    <col min="15" max="15" width="5.5703125" style="99" bestFit="1" customWidth="1"/>
    <col min="16" max="16" width="4.5703125" style="99" bestFit="1" customWidth="1"/>
    <col min="17" max="17" width="5.5703125" style="99" bestFit="1" customWidth="1"/>
    <col min="18" max="18" width="10.5703125" style="99" bestFit="1" customWidth="1"/>
    <col min="19" max="19" width="12" style="90" bestFit="1" customWidth="1"/>
    <col min="20" max="20" width="8.28515625" style="90" customWidth="1"/>
    <col min="21" max="41" width="12" style="90" bestFit="1" customWidth="1"/>
    <col min="42" max="42" width="6.5703125" style="90" bestFit="1" customWidth="1"/>
    <col min="43" max="43" width="7" style="90" bestFit="1" customWidth="1"/>
    <col min="44" max="52" width="6" style="90" bestFit="1" customWidth="1"/>
    <col min="53" max="54" width="12" style="90" bestFit="1" customWidth="1"/>
    <col min="55" max="55" width="6" style="90" bestFit="1" customWidth="1"/>
    <col min="56" max="56" width="12" style="90" bestFit="1" customWidth="1"/>
    <col min="57" max="57" width="5" style="90" bestFit="1" customWidth="1"/>
    <col min="58" max="58" width="12" style="90" bestFit="1" customWidth="1"/>
    <col min="59" max="59" width="5" style="90" bestFit="1" customWidth="1"/>
    <col min="60" max="60" width="12" style="90" bestFit="1" customWidth="1"/>
    <col min="61" max="61" width="5" style="90" bestFit="1" customWidth="1"/>
    <col min="62" max="62" width="12" style="90" bestFit="1" customWidth="1"/>
    <col min="63" max="63" width="4" style="90" bestFit="1" customWidth="1"/>
    <col min="64" max="64" width="12" style="90" bestFit="1" customWidth="1"/>
    <col min="65" max="65" width="2" style="90" bestFit="1" customWidth="1"/>
    <col min="66" max="68" width="12" style="90" bestFit="1" customWidth="1"/>
    <col min="69" max="69" width="3" style="90" bestFit="1" customWidth="1"/>
    <col min="70" max="70" width="12" style="90" bestFit="1" customWidth="1"/>
    <col min="71" max="71" width="3" style="90" bestFit="1" customWidth="1"/>
    <col min="72" max="72" width="12" style="90" bestFit="1" customWidth="1"/>
    <col min="73" max="73" width="3" style="90" bestFit="1" customWidth="1"/>
    <col min="74" max="74" width="12" style="90" bestFit="1" customWidth="1"/>
    <col min="75" max="75" width="3" style="90" bestFit="1" customWidth="1"/>
    <col min="76" max="79" width="4" style="90" bestFit="1" customWidth="1"/>
    <col min="80" max="80" width="5" style="90" bestFit="1" customWidth="1"/>
    <col min="81" max="16384" width="9.140625" style="90"/>
  </cols>
  <sheetData>
    <row r="1" spans="1:23" s="95" customFormat="1" x14ac:dyDescent="0.25">
      <c r="A1" s="94" t="s">
        <v>126</v>
      </c>
      <c r="D1" s="96"/>
      <c r="E1" s="96"/>
      <c r="F1" s="96"/>
      <c r="L1" s="97" t="s">
        <v>127</v>
      </c>
      <c r="M1" s="98"/>
      <c r="N1" s="98"/>
      <c r="O1" s="98"/>
      <c r="P1" s="98"/>
      <c r="Q1" s="98"/>
      <c r="R1" s="98"/>
    </row>
    <row r="2" spans="1:23" s="95" customFormat="1" x14ac:dyDescent="0.25">
      <c r="A2" s="94" t="s">
        <v>128</v>
      </c>
      <c r="D2" s="96"/>
      <c r="E2" s="96"/>
      <c r="F2" s="96"/>
      <c r="L2" s="97" t="s">
        <v>129</v>
      </c>
      <c r="M2" s="98"/>
      <c r="N2" s="98"/>
      <c r="O2" s="98"/>
      <c r="P2" s="98"/>
      <c r="Q2" s="98"/>
      <c r="R2" s="98"/>
    </row>
    <row r="3" spans="1:23" x14ac:dyDescent="0.25">
      <c r="A3" s="90" t="s">
        <v>4</v>
      </c>
      <c r="B3" s="90" t="s">
        <v>5</v>
      </c>
      <c r="C3" s="90" t="s">
        <v>6</v>
      </c>
      <c r="D3" s="91" t="s">
        <v>7</v>
      </c>
      <c r="E3" s="91" t="s">
        <v>130</v>
      </c>
      <c r="F3" s="91" t="s">
        <v>131</v>
      </c>
      <c r="G3" s="90" t="s">
        <v>8</v>
      </c>
      <c r="L3" s="99" t="s">
        <v>4</v>
      </c>
      <c r="M3" s="99" t="s">
        <v>5</v>
      </c>
      <c r="N3" s="99" t="s">
        <v>6</v>
      </c>
      <c r="O3" s="99" t="s">
        <v>7</v>
      </c>
      <c r="P3" s="99" t="s">
        <v>130</v>
      </c>
      <c r="Q3" s="99" t="s">
        <v>131</v>
      </c>
      <c r="R3" s="99" t="s">
        <v>8</v>
      </c>
    </row>
    <row r="4" spans="1:23" x14ac:dyDescent="0.25">
      <c r="A4" s="90" t="s">
        <v>85</v>
      </c>
      <c r="B4" s="90" t="s">
        <v>48</v>
      </c>
      <c r="C4" s="90">
        <v>45</v>
      </c>
      <c r="D4" s="91">
        <v>82.222221374511705</v>
      </c>
      <c r="E4" s="91">
        <v>0</v>
      </c>
      <c r="F4" s="91">
        <v>17.777778625488299</v>
      </c>
      <c r="G4" s="90" t="s">
        <v>104</v>
      </c>
      <c r="L4" s="99" t="s">
        <v>85</v>
      </c>
      <c r="M4" s="99" t="s">
        <v>48</v>
      </c>
      <c r="N4" s="99">
        <v>43</v>
      </c>
      <c r="O4" s="100">
        <v>81.395347595214801</v>
      </c>
      <c r="P4" s="100">
        <v>0</v>
      </c>
      <c r="Q4" s="100">
        <v>18.604650497436499</v>
      </c>
      <c r="R4" s="99" t="s">
        <v>132</v>
      </c>
      <c r="W4" s="101"/>
    </row>
    <row r="5" spans="1:23" x14ac:dyDescent="0.25">
      <c r="A5" s="90" t="s">
        <v>86</v>
      </c>
      <c r="B5" s="90" t="s">
        <v>83</v>
      </c>
      <c r="C5" s="90">
        <v>45</v>
      </c>
      <c r="D5" s="91">
        <v>28.888889312744102</v>
      </c>
      <c r="E5" s="91">
        <v>24.444444656372099</v>
      </c>
      <c r="F5" s="91">
        <v>46.666667938232401</v>
      </c>
      <c r="G5" s="90" t="s">
        <v>105</v>
      </c>
      <c r="L5" s="99" t="s">
        <v>86</v>
      </c>
      <c r="M5" s="99" t="s">
        <v>83</v>
      </c>
      <c r="N5" s="99">
        <v>43</v>
      </c>
      <c r="O5" s="100">
        <v>27.906978607177699</v>
      </c>
      <c r="P5" s="100">
        <v>23.255815505981399</v>
      </c>
      <c r="Q5" s="100">
        <v>48.837207794189503</v>
      </c>
      <c r="R5" s="99" t="s">
        <v>133</v>
      </c>
      <c r="W5" s="101"/>
    </row>
    <row r="6" spans="1:23" x14ac:dyDescent="0.25">
      <c r="A6" s="90" t="s">
        <v>87</v>
      </c>
      <c r="B6" s="90" t="s">
        <v>10</v>
      </c>
      <c r="C6" s="90">
        <v>2</v>
      </c>
      <c r="D6" s="91">
        <v>50</v>
      </c>
      <c r="E6" s="91">
        <v>50</v>
      </c>
      <c r="F6" s="91">
        <v>0</v>
      </c>
      <c r="G6" s="90" t="s">
        <v>106</v>
      </c>
      <c r="L6" s="99" t="s">
        <v>87</v>
      </c>
      <c r="M6" s="99" t="s">
        <v>10</v>
      </c>
      <c r="N6" s="99">
        <v>2</v>
      </c>
      <c r="O6" s="100">
        <v>50</v>
      </c>
      <c r="P6" s="100">
        <v>50</v>
      </c>
      <c r="Q6" s="100">
        <v>0</v>
      </c>
      <c r="R6" s="99" t="s">
        <v>106</v>
      </c>
    </row>
    <row r="7" spans="1:23" x14ac:dyDescent="0.25">
      <c r="A7" s="90" t="s">
        <v>88</v>
      </c>
      <c r="B7" s="90" t="s">
        <v>10</v>
      </c>
      <c r="C7" s="90">
        <v>45</v>
      </c>
      <c r="D7" s="91">
        <v>15.5555562973022</v>
      </c>
      <c r="E7" s="91">
        <v>4.4444446563720703</v>
      </c>
      <c r="F7" s="91">
        <v>80</v>
      </c>
      <c r="G7" s="90" t="s">
        <v>107</v>
      </c>
      <c r="L7" s="99" t="s">
        <v>88</v>
      </c>
      <c r="M7" s="99" t="s">
        <v>10</v>
      </c>
      <c r="N7" s="99">
        <v>43</v>
      </c>
      <c r="O7" s="100">
        <v>16.279069900512699</v>
      </c>
      <c r="P7" s="100">
        <v>2.3255813121795699</v>
      </c>
      <c r="Q7" s="100">
        <v>81.395347595214801</v>
      </c>
      <c r="R7" s="99" t="s">
        <v>134</v>
      </c>
      <c r="W7" s="101"/>
    </row>
    <row r="8" spans="1:23" x14ac:dyDescent="0.25">
      <c r="A8" s="90" t="s">
        <v>89</v>
      </c>
      <c r="B8" s="90" t="s">
        <v>23</v>
      </c>
      <c r="C8" s="90">
        <v>139</v>
      </c>
      <c r="D8" s="91">
        <v>100</v>
      </c>
      <c r="E8" s="91">
        <v>0</v>
      </c>
      <c r="F8" s="91">
        <v>0</v>
      </c>
      <c r="G8" s="90" t="s">
        <v>108</v>
      </c>
      <c r="L8" s="99" t="s">
        <v>89</v>
      </c>
      <c r="M8" s="99" t="s">
        <v>23</v>
      </c>
      <c r="N8" s="99">
        <v>47</v>
      </c>
      <c r="O8" s="100">
        <v>100</v>
      </c>
      <c r="P8" s="100">
        <v>0</v>
      </c>
      <c r="Q8" s="100">
        <v>0</v>
      </c>
      <c r="R8" s="99" t="s">
        <v>135</v>
      </c>
    </row>
    <row r="9" spans="1:23" x14ac:dyDescent="0.25">
      <c r="A9" s="90" t="s">
        <v>90</v>
      </c>
      <c r="B9" s="90" t="s">
        <v>25</v>
      </c>
      <c r="C9" s="90">
        <v>41</v>
      </c>
      <c r="D9" s="91">
        <v>46.341464996337898</v>
      </c>
      <c r="E9" s="91">
        <v>4.8780484199523899</v>
      </c>
      <c r="F9" s="91">
        <v>48.780487060546903</v>
      </c>
      <c r="G9" s="90" t="s">
        <v>109</v>
      </c>
      <c r="L9" s="99" t="s">
        <v>90</v>
      </c>
      <c r="M9" s="99" t="s">
        <v>25</v>
      </c>
      <c r="N9" s="99">
        <v>39</v>
      </c>
      <c r="O9" s="100">
        <v>46.153846740722699</v>
      </c>
      <c r="P9" s="100">
        <v>5.1282052993774396</v>
      </c>
      <c r="Q9" s="100">
        <v>48.717948913574197</v>
      </c>
      <c r="R9" s="99" t="s">
        <v>136</v>
      </c>
    </row>
    <row r="10" spans="1:23" x14ac:dyDescent="0.25">
      <c r="A10" s="90" t="s">
        <v>91</v>
      </c>
      <c r="B10" s="90" t="s">
        <v>25</v>
      </c>
      <c r="C10" s="90">
        <v>4</v>
      </c>
      <c r="D10" s="91">
        <v>50</v>
      </c>
      <c r="E10" s="91">
        <v>0</v>
      </c>
      <c r="F10" s="91">
        <v>50</v>
      </c>
      <c r="G10" s="90" t="s">
        <v>110</v>
      </c>
      <c r="L10" s="99" t="s">
        <v>91</v>
      </c>
      <c r="M10" s="99" t="s">
        <v>25</v>
      </c>
      <c r="N10" s="99">
        <v>4</v>
      </c>
      <c r="O10" s="100">
        <v>50</v>
      </c>
      <c r="P10" s="100">
        <v>0</v>
      </c>
      <c r="Q10" s="100">
        <v>50</v>
      </c>
      <c r="R10" s="99" t="s">
        <v>110</v>
      </c>
    </row>
    <row r="11" spans="1:23" x14ac:dyDescent="0.25">
      <c r="A11" s="90" t="s">
        <v>92</v>
      </c>
      <c r="B11" s="90" t="s">
        <v>27</v>
      </c>
      <c r="C11" s="90">
        <v>21</v>
      </c>
      <c r="D11" s="91">
        <v>19.0476188659668</v>
      </c>
      <c r="E11" s="91">
        <v>14.2857151031494</v>
      </c>
      <c r="F11" s="91">
        <v>66.666671752929702</v>
      </c>
      <c r="G11" s="90" t="s">
        <v>111</v>
      </c>
      <c r="L11" s="99" t="s">
        <v>92</v>
      </c>
      <c r="M11" s="99" t="s">
        <v>27</v>
      </c>
      <c r="N11" s="99">
        <v>21</v>
      </c>
      <c r="O11" s="100">
        <v>19.0476188659668</v>
      </c>
      <c r="P11" s="100">
        <v>14.2857151031494</v>
      </c>
      <c r="Q11" s="100">
        <v>66.666671752929702</v>
      </c>
      <c r="R11" s="99" t="s">
        <v>111</v>
      </c>
    </row>
    <row r="12" spans="1:23" x14ac:dyDescent="0.25">
      <c r="A12" s="90" t="s">
        <v>93</v>
      </c>
      <c r="B12" s="90" t="s">
        <v>27</v>
      </c>
      <c r="C12" s="90">
        <v>41</v>
      </c>
      <c r="D12" s="91">
        <v>4.8780484199523899</v>
      </c>
      <c r="E12" s="91">
        <v>4.8780484199523899</v>
      </c>
      <c r="F12" s="91">
        <v>85.365852355957003</v>
      </c>
      <c r="G12" s="90" t="s">
        <v>112</v>
      </c>
      <c r="L12" s="99" t="s">
        <v>93</v>
      </c>
      <c r="M12" s="99" t="s">
        <v>27</v>
      </c>
      <c r="N12" s="99">
        <v>39</v>
      </c>
      <c r="O12" s="100">
        <v>5.1282052993774396</v>
      </c>
      <c r="P12" s="100">
        <v>5.1282052993774396</v>
      </c>
      <c r="Q12" s="100">
        <v>84.615386962890597</v>
      </c>
      <c r="R12" s="99" t="s">
        <v>76</v>
      </c>
    </row>
    <row r="13" spans="1:23" x14ac:dyDescent="0.25">
      <c r="A13" s="90" t="s">
        <v>94</v>
      </c>
      <c r="B13" s="90" t="s">
        <v>51</v>
      </c>
      <c r="C13" s="90">
        <v>45</v>
      </c>
      <c r="D13" s="91">
        <v>8.8888893127441406</v>
      </c>
      <c r="E13" s="91">
        <v>4.4444446563720703</v>
      </c>
      <c r="F13" s="91">
        <v>86.666664123535199</v>
      </c>
      <c r="G13" s="90" t="s">
        <v>113</v>
      </c>
      <c r="L13" s="99" t="s">
        <v>94</v>
      </c>
      <c r="M13" s="99" t="s">
        <v>51</v>
      </c>
      <c r="N13" s="99">
        <v>43</v>
      </c>
      <c r="O13" s="100">
        <v>9.3023252487182599</v>
      </c>
      <c r="P13" s="100">
        <v>2.3255813121795699</v>
      </c>
      <c r="Q13" s="100">
        <v>88.372093200683594</v>
      </c>
      <c r="R13" s="99" t="s">
        <v>137</v>
      </c>
    </row>
    <row r="14" spans="1:23" x14ac:dyDescent="0.25">
      <c r="A14" s="90" t="s">
        <v>95</v>
      </c>
      <c r="B14" s="90" t="s">
        <v>12</v>
      </c>
      <c r="C14" s="90">
        <v>30</v>
      </c>
      <c r="D14" s="91">
        <v>0</v>
      </c>
      <c r="E14" s="91">
        <v>0</v>
      </c>
      <c r="F14" s="91">
        <v>100</v>
      </c>
      <c r="G14" s="90" t="s">
        <v>114</v>
      </c>
      <c r="L14" s="99" t="s">
        <v>95</v>
      </c>
      <c r="M14" s="99" t="s">
        <v>12</v>
      </c>
      <c r="N14" s="99">
        <v>29</v>
      </c>
      <c r="O14" s="100">
        <v>0</v>
      </c>
      <c r="P14" s="100">
        <v>0</v>
      </c>
      <c r="Q14" s="100">
        <v>100</v>
      </c>
      <c r="R14" s="99" t="s">
        <v>56</v>
      </c>
    </row>
    <row r="15" spans="1:23" x14ac:dyDescent="0.25">
      <c r="A15" s="90" t="s">
        <v>96</v>
      </c>
      <c r="B15" s="90" t="s">
        <v>12</v>
      </c>
      <c r="C15" s="90">
        <v>45</v>
      </c>
      <c r="D15" s="91">
        <v>2.22222232818604</v>
      </c>
      <c r="E15" s="91">
        <v>0</v>
      </c>
      <c r="F15" s="91">
        <v>95.555557250976605</v>
      </c>
      <c r="G15" s="90" t="s">
        <v>115</v>
      </c>
      <c r="L15" s="99" t="s">
        <v>96</v>
      </c>
      <c r="M15" s="99" t="s">
        <v>12</v>
      </c>
      <c r="N15" s="99">
        <v>43</v>
      </c>
      <c r="O15" s="100">
        <v>2.3255813121795699</v>
      </c>
      <c r="P15" s="100">
        <v>0</v>
      </c>
      <c r="Q15" s="100">
        <v>95.348831176757798</v>
      </c>
      <c r="R15" s="99" t="s">
        <v>138</v>
      </c>
    </row>
    <row r="16" spans="1:23" x14ac:dyDescent="0.25">
      <c r="A16" s="90" t="s">
        <v>97</v>
      </c>
      <c r="B16" s="90" t="s">
        <v>14</v>
      </c>
      <c r="C16" s="90">
        <v>25</v>
      </c>
      <c r="D16" s="91">
        <v>4</v>
      </c>
      <c r="E16" s="91">
        <v>0</v>
      </c>
      <c r="F16" s="91">
        <v>96</v>
      </c>
      <c r="G16" s="90" t="s">
        <v>116</v>
      </c>
      <c r="L16" s="99" t="s">
        <v>97</v>
      </c>
      <c r="M16" s="99" t="s">
        <v>14</v>
      </c>
      <c r="N16" s="99">
        <v>25</v>
      </c>
      <c r="O16" s="100">
        <v>4</v>
      </c>
      <c r="P16" s="100">
        <v>0</v>
      </c>
      <c r="Q16" s="100">
        <v>96</v>
      </c>
      <c r="R16" s="99" t="s">
        <v>116</v>
      </c>
    </row>
    <row r="17" spans="1:23" x14ac:dyDescent="0.25">
      <c r="A17" s="90" t="s">
        <v>98</v>
      </c>
      <c r="B17" s="90" t="s">
        <v>14</v>
      </c>
      <c r="C17" s="90">
        <v>20</v>
      </c>
      <c r="D17" s="91">
        <v>0</v>
      </c>
      <c r="E17" s="91">
        <v>0</v>
      </c>
      <c r="F17" s="91">
        <v>100</v>
      </c>
      <c r="G17" s="90" t="s">
        <v>117</v>
      </c>
      <c r="L17" s="99" t="s">
        <v>98</v>
      </c>
      <c r="M17" s="99" t="s">
        <v>14</v>
      </c>
      <c r="N17" s="99">
        <v>19</v>
      </c>
      <c r="O17" s="100">
        <v>0</v>
      </c>
      <c r="P17" s="100">
        <v>0</v>
      </c>
      <c r="Q17" s="100">
        <v>100</v>
      </c>
      <c r="R17" s="99" t="s">
        <v>139</v>
      </c>
    </row>
    <row r="18" spans="1:23" x14ac:dyDescent="0.25">
      <c r="A18" s="90" t="s">
        <v>99</v>
      </c>
      <c r="B18" s="90" t="s">
        <v>29</v>
      </c>
      <c r="C18" s="90">
        <v>45</v>
      </c>
      <c r="D18" s="91">
        <v>4.4444446563720703</v>
      </c>
      <c r="E18" s="91">
        <v>73.333335876464801</v>
      </c>
      <c r="F18" s="91">
        <v>22.222223281860401</v>
      </c>
      <c r="G18" s="90" t="s">
        <v>115</v>
      </c>
      <c r="L18" s="99" t="s">
        <v>99</v>
      </c>
      <c r="M18" s="99" t="s">
        <v>29</v>
      </c>
      <c r="N18" s="99">
        <v>43</v>
      </c>
      <c r="O18" s="100">
        <v>4.65116262435913</v>
      </c>
      <c r="P18" s="100">
        <v>76.744186401367202</v>
      </c>
      <c r="Q18" s="100">
        <v>18.604650497436499</v>
      </c>
      <c r="R18" s="99" t="s">
        <v>138</v>
      </c>
    </row>
    <row r="19" spans="1:23" x14ac:dyDescent="0.25">
      <c r="A19" s="90" t="s">
        <v>100</v>
      </c>
      <c r="B19" s="90" t="s">
        <v>16</v>
      </c>
      <c r="C19" s="90">
        <v>45</v>
      </c>
      <c r="D19" s="91">
        <v>15.5555562973022</v>
      </c>
      <c r="E19" s="91">
        <v>0</v>
      </c>
      <c r="F19" s="91">
        <v>84.444442749023395</v>
      </c>
      <c r="G19" s="90" t="s">
        <v>107</v>
      </c>
      <c r="L19" s="99" t="s">
        <v>100</v>
      </c>
      <c r="M19" s="99" t="s">
        <v>16</v>
      </c>
      <c r="N19" s="99">
        <v>43</v>
      </c>
      <c r="O19" s="100">
        <v>16.279069900512699</v>
      </c>
      <c r="P19" s="100">
        <v>0</v>
      </c>
      <c r="Q19" s="100">
        <v>83.720932006835895</v>
      </c>
      <c r="R19" s="99" t="s">
        <v>134</v>
      </c>
      <c r="W19" s="102"/>
    </row>
    <row r="20" spans="1:23" x14ac:dyDescent="0.25">
      <c r="A20" s="90" t="s">
        <v>101</v>
      </c>
      <c r="B20" s="90" t="s">
        <v>19</v>
      </c>
      <c r="C20" s="90">
        <v>45</v>
      </c>
      <c r="D20" s="91">
        <v>44.444446563720703</v>
      </c>
      <c r="E20" s="91">
        <v>4.4444446563720703</v>
      </c>
      <c r="F20" s="91">
        <v>51.111114501953097</v>
      </c>
      <c r="G20" s="90" t="s">
        <v>118</v>
      </c>
      <c r="L20" s="99" t="s">
        <v>101</v>
      </c>
      <c r="M20" s="99" t="s">
        <v>19</v>
      </c>
      <c r="N20" s="99">
        <v>43</v>
      </c>
      <c r="O20" s="100">
        <v>41.860466003417997</v>
      </c>
      <c r="P20" s="100">
        <v>4.65116262435913</v>
      </c>
      <c r="Q20" s="100">
        <v>53.488372802734403</v>
      </c>
      <c r="R20" s="99" t="s">
        <v>140</v>
      </c>
    </row>
    <row r="21" spans="1:23" x14ac:dyDescent="0.25">
      <c r="A21" s="90" t="s">
        <v>102</v>
      </c>
      <c r="B21" s="90" t="s">
        <v>84</v>
      </c>
      <c r="C21" s="90">
        <v>44</v>
      </c>
      <c r="D21" s="91">
        <v>25</v>
      </c>
      <c r="E21" s="91">
        <v>2.27272725105286</v>
      </c>
      <c r="F21" s="91">
        <v>72.727272033691406</v>
      </c>
      <c r="G21" s="90" t="s">
        <v>119</v>
      </c>
      <c r="L21" s="99" t="s">
        <v>102</v>
      </c>
      <c r="M21" s="99" t="s">
        <v>84</v>
      </c>
      <c r="N21" s="99">
        <v>43</v>
      </c>
      <c r="O21" s="100">
        <v>25.581396102905298</v>
      </c>
      <c r="P21" s="100">
        <v>2.3255813121795699</v>
      </c>
      <c r="Q21" s="100">
        <v>72.093025207519503</v>
      </c>
      <c r="R21" s="99" t="s">
        <v>141</v>
      </c>
    </row>
    <row r="22" spans="1:23" x14ac:dyDescent="0.25">
      <c r="A22" s="90" t="s">
        <v>103</v>
      </c>
      <c r="B22" s="90" t="s">
        <v>21</v>
      </c>
      <c r="C22" s="90">
        <v>45</v>
      </c>
      <c r="D22" s="91">
        <v>48.888889312744098</v>
      </c>
      <c r="E22" s="91">
        <v>0</v>
      </c>
      <c r="F22" s="91">
        <v>51.111114501953097</v>
      </c>
      <c r="G22" s="90" t="s">
        <v>120</v>
      </c>
      <c r="L22" s="99" t="s">
        <v>103</v>
      </c>
      <c r="M22" s="99" t="s">
        <v>21</v>
      </c>
      <c r="N22" s="99">
        <v>43</v>
      </c>
      <c r="O22" s="100">
        <v>48.837207794189503</v>
      </c>
      <c r="P22" s="100">
        <v>0</v>
      </c>
      <c r="Q22" s="100">
        <v>51.162792205810497</v>
      </c>
      <c r="R22" s="99" t="s">
        <v>142</v>
      </c>
      <c r="W22" s="102"/>
    </row>
    <row r="29" spans="1:23" x14ac:dyDescent="0.25">
      <c r="A29" s="103" t="s">
        <v>143</v>
      </c>
      <c r="C29" s="91"/>
      <c r="F29" s="90"/>
      <c r="K29" s="99"/>
      <c r="L29" s="103" t="s">
        <v>144</v>
      </c>
    </row>
    <row r="30" spans="1:23" s="95" customFormat="1" x14ac:dyDescent="0.25">
      <c r="A30" s="94" t="s">
        <v>126</v>
      </c>
      <c r="D30" s="96"/>
      <c r="E30" s="96"/>
      <c r="F30" s="96"/>
      <c r="L30" s="97" t="s">
        <v>127</v>
      </c>
      <c r="M30" s="98"/>
      <c r="N30" s="98"/>
      <c r="O30" s="98"/>
      <c r="P30" s="98"/>
      <c r="Q30" s="98"/>
      <c r="R30" s="98"/>
    </row>
    <row r="31" spans="1:23" s="95" customFormat="1" x14ac:dyDescent="0.25">
      <c r="A31" s="94" t="s">
        <v>128</v>
      </c>
      <c r="D31" s="96"/>
      <c r="E31" s="96"/>
      <c r="F31" s="96"/>
      <c r="L31" s="97" t="s">
        <v>129</v>
      </c>
      <c r="M31" s="98"/>
      <c r="N31" s="98"/>
      <c r="O31" s="98"/>
      <c r="P31" s="98"/>
      <c r="Q31" s="98"/>
      <c r="R31" s="98"/>
    </row>
    <row r="32" spans="1:23" x14ac:dyDescent="0.25">
      <c r="A32" s="90" t="s">
        <v>4</v>
      </c>
      <c r="B32" s="90" t="s">
        <v>5</v>
      </c>
      <c r="C32" s="90" t="s">
        <v>6</v>
      </c>
      <c r="D32" s="90" t="s">
        <v>7</v>
      </c>
      <c r="E32" s="90" t="s">
        <v>130</v>
      </c>
      <c r="F32" s="90" t="s">
        <v>131</v>
      </c>
      <c r="G32" s="99" t="s">
        <v>8</v>
      </c>
      <c r="H32" s="99"/>
      <c r="I32" s="99"/>
      <c r="J32" s="99"/>
      <c r="K32" s="99"/>
      <c r="L32" s="90" t="s">
        <v>4</v>
      </c>
      <c r="M32" s="90" t="s">
        <v>5</v>
      </c>
      <c r="N32" s="99" t="s">
        <v>6</v>
      </c>
      <c r="O32" s="99" t="s">
        <v>7</v>
      </c>
      <c r="P32" s="99" t="s">
        <v>130</v>
      </c>
      <c r="Q32" s="99" t="s">
        <v>131</v>
      </c>
      <c r="R32" s="99" t="s">
        <v>8</v>
      </c>
    </row>
    <row r="33" spans="1:18" x14ac:dyDescent="0.25">
      <c r="A33" s="90" t="s">
        <v>47</v>
      </c>
      <c r="B33" s="90" t="s">
        <v>48</v>
      </c>
      <c r="C33" s="90">
        <v>45</v>
      </c>
      <c r="D33" s="90">
        <v>82.222221374511705</v>
      </c>
      <c r="E33" s="90">
        <v>0</v>
      </c>
      <c r="F33" s="90">
        <v>17.777778625488299</v>
      </c>
      <c r="G33" s="99" t="s">
        <v>104</v>
      </c>
      <c r="H33" s="99"/>
      <c r="I33" s="99"/>
      <c r="J33" s="99"/>
      <c r="K33" s="99"/>
      <c r="L33" s="90" t="s">
        <v>47</v>
      </c>
      <c r="M33" s="90" t="s">
        <v>48</v>
      </c>
      <c r="N33" s="99">
        <v>43</v>
      </c>
      <c r="O33" s="99">
        <v>81.395347595214801</v>
      </c>
      <c r="P33" s="99">
        <v>0</v>
      </c>
      <c r="Q33" s="99">
        <v>18.604650497436499</v>
      </c>
      <c r="R33" s="99" t="s">
        <v>132</v>
      </c>
    </row>
    <row r="34" spans="1:18" x14ac:dyDescent="0.25">
      <c r="A34" s="90" t="s">
        <v>145</v>
      </c>
      <c r="B34" s="90" t="s">
        <v>83</v>
      </c>
      <c r="C34" s="90">
        <v>45</v>
      </c>
      <c r="D34" s="90">
        <v>28.888889312744102</v>
      </c>
      <c r="E34" s="90">
        <v>24.444444656372099</v>
      </c>
      <c r="F34" s="90">
        <v>46.666667938232401</v>
      </c>
      <c r="G34" s="99" t="s">
        <v>105</v>
      </c>
      <c r="H34" s="99"/>
      <c r="I34" s="99"/>
      <c r="J34" s="99"/>
      <c r="K34" s="99"/>
      <c r="L34" s="90" t="s">
        <v>145</v>
      </c>
      <c r="M34" s="90" t="s">
        <v>83</v>
      </c>
      <c r="N34" s="99">
        <v>43</v>
      </c>
      <c r="O34" s="99">
        <v>27.906978607177699</v>
      </c>
      <c r="P34" s="99">
        <v>23.255815505981399</v>
      </c>
      <c r="Q34" s="99">
        <v>48.837207794189503</v>
      </c>
      <c r="R34" s="99" t="s">
        <v>133</v>
      </c>
    </row>
    <row r="35" spans="1:18" x14ac:dyDescent="0.25">
      <c r="A35" s="90" t="s">
        <v>9</v>
      </c>
      <c r="B35" s="90" t="s">
        <v>10</v>
      </c>
      <c r="C35" s="90">
        <v>45</v>
      </c>
      <c r="D35" s="90">
        <v>15.5555562973022</v>
      </c>
      <c r="E35" s="90">
        <v>4.4444446563720703</v>
      </c>
      <c r="F35" s="90">
        <v>80</v>
      </c>
      <c r="G35" s="99" t="s">
        <v>107</v>
      </c>
      <c r="H35" s="99"/>
      <c r="I35" s="99"/>
      <c r="J35" s="99"/>
      <c r="K35" s="99"/>
      <c r="L35" s="90" t="s">
        <v>9</v>
      </c>
      <c r="M35" s="90" t="s">
        <v>10</v>
      </c>
      <c r="N35" s="99">
        <v>43</v>
      </c>
      <c r="O35" s="99">
        <v>16.279069900512699</v>
      </c>
      <c r="P35" s="99">
        <v>2.3255813121795699</v>
      </c>
      <c r="Q35" s="99">
        <v>81.395347595214801</v>
      </c>
      <c r="R35" s="99" t="s">
        <v>134</v>
      </c>
    </row>
    <row r="36" spans="1:18" x14ac:dyDescent="0.25">
      <c r="A36" s="90" t="s">
        <v>22</v>
      </c>
      <c r="B36" s="90" t="s">
        <v>23</v>
      </c>
      <c r="C36" s="90">
        <v>139</v>
      </c>
      <c r="D36" s="90">
        <v>100</v>
      </c>
      <c r="E36" s="90">
        <v>0</v>
      </c>
      <c r="F36" s="90">
        <v>0</v>
      </c>
      <c r="G36" s="99" t="s">
        <v>108</v>
      </c>
      <c r="H36" s="99"/>
      <c r="I36" s="99"/>
      <c r="J36" s="99"/>
      <c r="K36" s="99"/>
      <c r="L36" s="90" t="s">
        <v>22</v>
      </c>
      <c r="M36" s="90" t="s">
        <v>23</v>
      </c>
      <c r="N36" s="99">
        <v>47</v>
      </c>
      <c r="O36" s="99">
        <v>100</v>
      </c>
      <c r="P36" s="99">
        <v>0</v>
      </c>
      <c r="Q36" s="99">
        <v>0</v>
      </c>
      <c r="R36" s="99" t="s">
        <v>135</v>
      </c>
    </row>
    <row r="37" spans="1:18" x14ac:dyDescent="0.25">
      <c r="A37" s="90" t="s">
        <v>24</v>
      </c>
      <c r="B37" s="90" t="s">
        <v>25</v>
      </c>
      <c r="C37" s="90">
        <v>45</v>
      </c>
      <c r="D37" s="90">
        <v>46.666667938232401</v>
      </c>
      <c r="E37" s="90">
        <v>4.4444446563720703</v>
      </c>
      <c r="F37" s="90">
        <v>48.888889312744098</v>
      </c>
      <c r="G37" s="99" t="s">
        <v>146</v>
      </c>
      <c r="H37" s="99"/>
      <c r="I37" s="99"/>
      <c r="J37" s="99"/>
      <c r="K37" s="99"/>
      <c r="L37" s="90" t="s">
        <v>24</v>
      </c>
      <c r="M37" s="90" t="s">
        <v>25</v>
      </c>
      <c r="N37" s="99">
        <v>43</v>
      </c>
      <c r="O37" s="99">
        <v>46.511631011962898</v>
      </c>
      <c r="P37" s="99">
        <v>4.65116262435913</v>
      </c>
      <c r="Q37" s="99">
        <v>48.837207794189503</v>
      </c>
      <c r="R37" s="99" t="s">
        <v>147</v>
      </c>
    </row>
    <row r="38" spans="1:18" x14ac:dyDescent="0.25">
      <c r="A38" s="90" t="s">
        <v>26</v>
      </c>
      <c r="B38" s="90" t="s">
        <v>27</v>
      </c>
      <c r="C38" s="90">
        <v>45</v>
      </c>
      <c r="D38" s="90">
        <v>11.111111640930201</v>
      </c>
      <c r="E38" s="90">
        <v>4.4444446563720703</v>
      </c>
      <c r="F38" s="90">
        <v>80</v>
      </c>
      <c r="G38" s="99" t="s">
        <v>148</v>
      </c>
      <c r="H38" s="99"/>
      <c r="I38" s="99"/>
      <c r="J38" s="99"/>
      <c r="K38" s="99"/>
      <c r="L38" s="90" t="s">
        <v>26</v>
      </c>
      <c r="M38" s="90" t="s">
        <v>27</v>
      </c>
      <c r="N38" s="99">
        <v>43</v>
      </c>
      <c r="O38" s="99">
        <v>11.6279077529907</v>
      </c>
      <c r="P38" s="99">
        <v>4.65116262435913</v>
      </c>
      <c r="Q38" s="99">
        <v>79.069770812988295</v>
      </c>
      <c r="R38" s="99" t="s">
        <v>149</v>
      </c>
    </row>
    <row r="39" spans="1:18" x14ac:dyDescent="0.25">
      <c r="A39" s="90" t="s">
        <v>150</v>
      </c>
      <c r="B39" s="90" t="s">
        <v>51</v>
      </c>
      <c r="C39" s="90">
        <v>45</v>
      </c>
      <c r="D39" s="90">
        <v>8.8888893127441406</v>
      </c>
      <c r="E39" s="90">
        <v>4.4444446563720703</v>
      </c>
      <c r="F39" s="90">
        <v>86.666664123535199</v>
      </c>
      <c r="G39" s="99" t="s">
        <v>113</v>
      </c>
      <c r="H39" s="99"/>
      <c r="I39" s="99"/>
      <c r="J39" s="99"/>
      <c r="K39" s="99"/>
      <c r="L39" s="90" t="s">
        <v>50</v>
      </c>
      <c r="M39" s="90" t="s">
        <v>51</v>
      </c>
      <c r="N39" s="99">
        <v>43</v>
      </c>
      <c r="O39" s="99">
        <v>9.3023252487182599</v>
      </c>
      <c r="P39" s="99">
        <v>2.3255813121795699</v>
      </c>
      <c r="Q39" s="99">
        <v>88.372093200683594</v>
      </c>
      <c r="R39" s="99" t="s">
        <v>137</v>
      </c>
    </row>
    <row r="40" spans="1:18" x14ac:dyDescent="0.25">
      <c r="A40" s="90" t="s">
        <v>11</v>
      </c>
      <c r="B40" s="90" t="s">
        <v>12</v>
      </c>
      <c r="C40" s="90">
        <v>45</v>
      </c>
      <c r="D40" s="90">
        <v>2.22222232818604</v>
      </c>
      <c r="E40" s="90">
        <v>0</v>
      </c>
      <c r="F40" s="90">
        <v>95.555557250976605</v>
      </c>
      <c r="G40" s="99" t="s">
        <v>115</v>
      </c>
      <c r="H40" s="99"/>
      <c r="I40" s="99"/>
      <c r="J40" s="99"/>
      <c r="K40" s="99"/>
      <c r="L40" s="90" t="s">
        <v>11</v>
      </c>
      <c r="M40" s="90" t="s">
        <v>12</v>
      </c>
      <c r="N40" s="99">
        <v>43</v>
      </c>
      <c r="O40" s="99">
        <v>2.3255813121795699</v>
      </c>
      <c r="P40" s="99">
        <v>0</v>
      </c>
      <c r="Q40" s="99">
        <v>95.348831176757798</v>
      </c>
      <c r="R40" s="99" t="s">
        <v>138</v>
      </c>
    </row>
    <row r="41" spans="1:18" x14ac:dyDescent="0.25">
      <c r="A41" s="90" t="s">
        <v>13</v>
      </c>
      <c r="B41" s="90" t="s">
        <v>14</v>
      </c>
      <c r="C41" s="90">
        <v>44</v>
      </c>
      <c r="D41" s="90">
        <v>2.27272725105286</v>
      </c>
      <c r="E41" s="90">
        <v>0</v>
      </c>
      <c r="F41" s="90">
        <v>97.727272033691406</v>
      </c>
      <c r="G41" s="99" t="s">
        <v>151</v>
      </c>
      <c r="H41" s="99"/>
      <c r="I41" s="99"/>
      <c r="J41" s="99"/>
      <c r="K41" s="99"/>
      <c r="L41" s="90" t="s">
        <v>13</v>
      </c>
      <c r="M41" s="90" t="s">
        <v>14</v>
      </c>
      <c r="N41" s="99">
        <v>43</v>
      </c>
      <c r="O41" s="99">
        <v>2.3255813121795699</v>
      </c>
      <c r="P41" s="99">
        <v>0</v>
      </c>
      <c r="Q41" s="99">
        <v>97.674415588378906</v>
      </c>
      <c r="R41" s="99" t="s">
        <v>152</v>
      </c>
    </row>
    <row r="42" spans="1:18" x14ac:dyDescent="0.25">
      <c r="A42" s="90" t="s">
        <v>28</v>
      </c>
      <c r="B42" s="90" t="s">
        <v>29</v>
      </c>
      <c r="C42" s="90">
        <v>45</v>
      </c>
      <c r="D42" s="90">
        <v>4.4444446563720703</v>
      </c>
      <c r="E42" s="90">
        <v>75.555557250976605</v>
      </c>
      <c r="F42" s="90">
        <v>20</v>
      </c>
      <c r="G42" s="99" t="s">
        <v>115</v>
      </c>
      <c r="H42" s="99"/>
      <c r="I42" s="99"/>
      <c r="J42" s="99"/>
      <c r="K42" s="99"/>
      <c r="L42" s="90" t="s">
        <v>28</v>
      </c>
      <c r="M42" s="90" t="s">
        <v>29</v>
      </c>
      <c r="N42" s="99">
        <v>43</v>
      </c>
      <c r="O42" s="99">
        <v>4.65116262435913</v>
      </c>
      <c r="P42" s="99">
        <v>76.744186401367202</v>
      </c>
      <c r="Q42" s="99">
        <v>18.604650497436499</v>
      </c>
      <c r="R42" s="99" t="s">
        <v>138</v>
      </c>
    </row>
    <row r="43" spans="1:18" x14ac:dyDescent="0.25">
      <c r="A43" s="90" t="s">
        <v>15</v>
      </c>
      <c r="B43" s="90" t="s">
        <v>16</v>
      </c>
      <c r="C43" s="90">
        <v>45</v>
      </c>
      <c r="D43" s="90">
        <v>15.5555562973022</v>
      </c>
      <c r="E43" s="90">
        <v>0</v>
      </c>
      <c r="F43" s="90">
        <v>84.444442749023395</v>
      </c>
      <c r="G43" s="99" t="s">
        <v>107</v>
      </c>
      <c r="H43" s="99"/>
      <c r="I43" s="99"/>
      <c r="J43" s="99"/>
      <c r="K43" s="99"/>
      <c r="L43" s="90" t="s">
        <v>15</v>
      </c>
      <c r="M43" s="90" t="s">
        <v>16</v>
      </c>
      <c r="N43" s="99">
        <v>43</v>
      </c>
      <c r="O43" s="99">
        <v>16.279069900512699</v>
      </c>
      <c r="P43" s="99">
        <v>0</v>
      </c>
      <c r="Q43" s="99">
        <v>83.720932006835895</v>
      </c>
      <c r="R43" s="99" t="s">
        <v>134</v>
      </c>
    </row>
    <row r="44" spans="1:18" x14ac:dyDescent="0.25">
      <c r="A44" s="90" t="s">
        <v>18</v>
      </c>
      <c r="B44" s="90" t="s">
        <v>19</v>
      </c>
      <c r="C44" s="90">
        <v>45</v>
      </c>
      <c r="D44" s="90">
        <v>44.444446563720703</v>
      </c>
      <c r="E44" s="90">
        <v>4.4444446563720703</v>
      </c>
      <c r="F44" s="90">
        <v>51.111114501953097</v>
      </c>
      <c r="G44" s="99" t="s">
        <v>118</v>
      </c>
      <c r="H44" s="99"/>
      <c r="I44" s="99"/>
      <c r="J44" s="99"/>
      <c r="K44" s="99"/>
      <c r="L44" s="90" t="s">
        <v>18</v>
      </c>
      <c r="M44" s="90" t="s">
        <v>19</v>
      </c>
      <c r="N44" s="99">
        <v>43</v>
      </c>
      <c r="O44" s="99">
        <v>41.860466003417997</v>
      </c>
      <c r="P44" s="99">
        <v>4.65116262435913</v>
      </c>
      <c r="Q44" s="99">
        <v>53.488372802734403</v>
      </c>
      <c r="R44" s="99" t="s">
        <v>140</v>
      </c>
    </row>
    <row r="45" spans="1:18" x14ac:dyDescent="0.25">
      <c r="A45" s="90" t="s">
        <v>153</v>
      </c>
      <c r="B45" s="90" t="s">
        <v>84</v>
      </c>
      <c r="C45" s="90">
        <v>44</v>
      </c>
      <c r="D45" s="90">
        <v>25</v>
      </c>
      <c r="E45" s="90">
        <v>2.27272725105286</v>
      </c>
      <c r="F45" s="90">
        <v>72.727272033691406</v>
      </c>
      <c r="G45" s="99" t="s">
        <v>119</v>
      </c>
      <c r="H45" s="99"/>
      <c r="I45" s="99"/>
      <c r="J45" s="99"/>
      <c r="K45" s="99"/>
      <c r="L45" s="90" t="s">
        <v>153</v>
      </c>
      <c r="M45" s="90" t="s">
        <v>84</v>
      </c>
      <c r="N45" s="99">
        <v>43</v>
      </c>
      <c r="O45" s="99">
        <v>25.581396102905298</v>
      </c>
      <c r="P45" s="99">
        <v>2.3255813121795699</v>
      </c>
      <c r="Q45" s="99">
        <v>72.093025207519503</v>
      </c>
      <c r="R45" s="99" t="s">
        <v>141</v>
      </c>
    </row>
    <row r="46" spans="1:18" x14ac:dyDescent="0.25">
      <c r="A46" s="90" t="s">
        <v>31</v>
      </c>
      <c r="B46" s="90" t="s">
        <v>21</v>
      </c>
      <c r="C46" s="90">
        <v>45</v>
      </c>
      <c r="D46" s="90">
        <v>48.888889312744098</v>
      </c>
      <c r="E46" s="90">
        <v>0</v>
      </c>
      <c r="F46" s="90">
        <v>51.111114501953097</v>
      </c>
      <c r="G46" s="99" t="s">
        <v>120</v>
      </c>
      <c r="H46" s="99"/>
      <c r="I46" s="99"/>
      <c r="J46" s="99"/>
      <c r="K46" s="99"/>
      <c r="L46" s="90" t="s">
        <v>31</v>
      </c>
      <c r="M46" s="90" t="s">
        <v>21</v>
      </c>
      <c r="N46" s="99">
        <v>43</v>
      </c>
      <c r="O46" s="99">
        <v>48.837207794189503</v>
      </c>
      <c r="P46" s="99">
        <v>0</v>
      </c>
      <c r="Q46" s="99">
        <v>51.162792205810497</v>
      </c>
      <c r="R46" s="99" t="s">
        <v>142</v>
      </c>
    </row>
    <row r="47" spans="1:18" x14ac:dyDescent="0.25">
      <c r="C47" s="91"/>
      <c r="D47" s="90"/>
      <c r="E47" s="90"/>
      <c r="F47" s="90"/>
      <c r="G47" s="99"/>
      <c r="H47" s="99"/>
      <c r="I47" s="99"/>
      <c r="J47" s="99"/>
      <c r="K47" s="99"/>
      <c r="M47" s="90"/>
    </row>
    <row r="48" spans="1:18" x14ac:dyDescent="0.25">
      <c r="C48" s="91"/>
      <c r="D48" s="90"/>
      <c r="E48" s="90"/>
      <c r="F48" s="90"/>
      <c r="G48" s="99"/>
      <c r="H48" s="99"/>
      <c r="I48" s="99"/>
      <c r="J48" s="99"/>
      <c r="K48" s="99"/>
      <c r="M48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S17" sqref="S17"/>
    </sheetView>
  </sheetViews>
  <sheetFormatPr defaultRowHeight="15" x14ac:dyDescent="0.25"/>
  <cols>
    <col min="1" max="1" width="14.28515625" style="90" customWidth="1"/>
    <col min="2" max="2" width="20.28515625" style="90" bestFit="1" customWidth="1"/>
    <col min="3" max="3" width="8.28515625" style="90" bestFit="1" customWidth="1"/>
    <col min="4" max="6" width="7" style="90" bestFit="1" customWidth="1"/>
    <col min="7" max="7" width="10.5703125" style="90" bestFit="1" customWidth="1"/>
    <col min="8" max="11" width="9.140625" style="90"/>
    <col min="12" max="12" width="16.85546875" style="90" customWidth="1"/>
    <col min="13" max="13" width="20.28515625" style="90" bestFit="1" customWidth="1"/>
    <col min="14" max="14" width="8.28515625" style="90" bestFit="1" customWidth="1"/>
    <col min="15" max="17" width="7" style="90" bestFit="1" customWidth="1"/>
    <col min="18" max="18" width="10.5703125" style="90" bestFit="1" customWidth="1"/>
    <col min="19" max="16384" width="9.140625" style="90"/>
  </cols>
  <sheetData>
    <row r="1" spans="1:23" x14ac:dyDescent="0.25">
      <c r="A1" s="94" t="s">
        <v>126</v>
      </c>
      <c r="L1" s="94" t="s">
        <v>193</v>
      </c>
    </row>
    <row r="2" spans="1:23" x14ac:dyDescent="0.25">
      <c r="A2" s="94" t="s">
        <v>194</v>
      </c>
      <c r="L2" s="94" t="s">
        <v>194</v>
      </c>
    </row>
    <row r="4" spans="1:23" x14ac:dyDescent="0.25">
      <c r="A4" s="90" t="s">
        <v>4</v>
      </c>
      <c r="B4" s="90" t="s">
        <v>5</v>
      </c>
      <c r="C4" s="90" t="s">
        <v>6</v>
      </c>
      <c r="D4" s="90" t="s">
        <v>7</v>
      </c>
      <c r="E4" s="90" t="s">
        <v>130</v>
      </c>
      <c r="F4" s="90" t="s">
        <v>131</v>
      </c>
      <c r="G4" s="90" t="s">
        <v>8</v>
      </c>
      <c r="L4" s="90" t="s">
        <v>4</v>
      </c>
      <c r="M4" s="90" t="s">
        <v>5</v>
      </c>
      <c r="N4" s="90" t="s">
        <v>6</v>
      </c>
      <c r="O4" s="90" t="s">
        <v>7</v>
      </c>
      <c r="P4" s="90" t="s">
        <v>130</v>
      </c>
      <c r="Q4" s="90" t="s">
        <v>131</v>
      </c>
      <c r="R4" s="90" t="s">
        <v>8</v>
      </c>
    </row>
    <row r="5" spans="1:23" x14ac:dyDescent="0.25">
      <c r="A5" s="90" t="s">
        <v>85</v>
      </c>
      <c r="B5" s="90" t="s">
        <v>48</v>
      </c>
      <c r="C5" s="90">
        <v>32</v>
      </c>
      <c r="D5" s="91">
        <v>75</v>
      </c>
      <c r="E5" s="91">
        <v>0</v>
      </c>
      <c r="F5" s="91">
        <v>25</v>
      </c>
      <c r="G5" s="90" t="s">
        <v>154</v>
      </c>
      <c r="L5" s="90" t="s">
        <v>85</v>
      </c>
      <c r="M5" s="90" t="s">
        <v>48</v>
      </c>
      <c r="N5" s="90">
        <v>32</v>
      </c>
      <c r="O5" s="91">
        <v>75</v>
      </c>
      <c r="P5" s="91">
        <v>0</v>
      </c>
      <c r="Q5" s="91">
        <v>25</v>
      </c>
      <c r="R5" s="90" t="s">
        <v>154</v>
      </c>
      <c r="W5" s="101"/>
    </row>
    <row r="6" spans="1:23" x14ac:dyDescent="0.25">
      <c r="A6" s="90" t="s">
        <v>86</v>
      </c>
      <c r="B6" s="90" t="s">
        <v>83</v>
      </c>
      <c r="C6" s="90">
        <v>32</v>
      </c>
      <c r="D6" s="91">
        <v>37.5</v>
      </c>
      <c r="E6" s="91">
        <v>18.75</v>
      </c>
      <c r="F6" s="91">
        <v>43.75</v>
      </c>
      <c r="G6" s="90" t="s">
        <v>155</v>
      </c>
      <c r="L6" s="90" t="s">
        <v>86</v>
      </c>
      <c r="M6" s="90" t="s">
        <v>83</v>
      </c>
      <c r="N6" s="90">
        <v>32</v>
      </c>
      <c r="O6" s="91">
        <v>37.5</v>
      </c>
      <c r="P6" s="91">
        <v>18.75</v>
      </c>
      <c r="Q6" s="91">
        <v>43.75</v>
      </c>
      <c r="R6" s="90" t="s">
        <v>155</v>
      </c>
      <c r="W6" s="101"/>
    </row>
    <row r="7" spans="1:23" x14ac:dyDescent="0.25">
      <c r="A7" s="90" t="s">
        <v>87</v>
      </c>
      <c r="B7" s="90" t="s">
        <v>10</v>
      </c>
      <c r="C7" s="90">
        <v>2</v>
      </c>
      <c r="D7" s="91">
        <v>50</v>
      </c>
      <c r="E7" s="91">
        <v>50</v>
      </c>
      <c r="F7" s="91">
        <v>0</v>
      </c>
      <c r="G7" s="90" t="s">
        <v>106</v>
      </c>
      <c r="L7" s="90" t="s">
        <v>87</v>
      </c>
      <c r="M7" s="90" t="s">
        <v>10</v>
      </c>
      <c r="N7" s="90">
        <v>2</v>
      </c>
      <c r="O7" s="91">
        <v>50</v>
      </c>
      <c r="P7" s="91">
        <v>50</v>
      </c>
      <c r="Q7" s="91">
        <v>0</v>
      </c>
      <c r="R7" s="90" t="s">
        <v>106</v>
      </c>
    </row>
    <row r="8" spans="1:23" x14ac:dyDescent="0.25">
      <c r="A8" s="90" t="s">
        <v>88</v>
      </c>
      <c r="B8" s="90" t="s">
        <v>10</v>
      </c>
      <c r="C8" s="90">
        <v>32</v>
      </c>
      <c r="D8" s="91">
        <v>15.625</v>
      </c>
      <c r="E8" s="91">
        <v>3.125</v>
      </c>
      <c r="F8" s="91">
        <v>81.25</v>
      </c>
      <c r="G8" s="90" t="s">
        <v>156</v>
      </c>
      <c r="L8" s="90" t="s">
        <v>88</v>
      </c>
      <c r="M8" s="90" t="s">
        <v>10</v>
      </c>
      <c r="N8" s="90">
        <v>32</v>
      </c>
      <c r="O8" s="91">
        <v>15.625</v>
      </c>
      <c r="P8" s="91">
        <v>3.125</v>
      </c>
      <c r="Q8" s="91">
        <v>81.25</v>
      </c>
      <c r="R8" s="90" t="s">
        <v>156</v>
      </c>
      <c r="W8" s="101"/>
    </row>
    <row r="9" spans="1:23" x14ac:dyDescent="0.25">
      <c r="A9" s="90" t="s">
        <v>89</v>
      </c>
      <c r="B9" s="90" t="s">
        <v>23</v>
      </c>
      <c r="C9" s="90">
        <v>32</v>
      </c>
      <c r="D9" s="91">
        <v>100</v>
      </c>
      <c r="E9" s="91">
        <v>0</v>
      </c>
      <c r="F9" s="91">
        <v>0</v>
      </c>
      <c r="G9" s="90" t="s">
        <v>157</v>
      </c>
      <c r="L9" s="90" t="s">
        <v>89</v>
      </c>
      <c r="M9" s="90" t="s">
        <v>23</v>
      </c>
      <c r="N9" s="90">
        <v>32</v>
      </c>
      <c r="O9" s="91">
        <v>100</v>
      </c>
      <c r="P9" s="91">
        <v>0</v>
      </c>
      <c r="Q9" s="91">
        <v>0</v>
      </c>
      <c r="R9" s="90" t="s">
        <v>157</v>
      </c>
    </row>
    <row r="10" spans="1:23" x14ac:dyDescent="0.25">
      <c r="A10" s="90" t="s">
        <v>90</v>
      </c>
      <c r="B10" s="90" t="s">
        <v>25</v>
      </c>
      <c r="C10" s="90">
        <v>28</v>
      </c>
      <c r="D10" s="91">
        <v>25</v>
      </c>
      <c r="E10" s="91">
        <v>7.1428575515747097</v>
      </c>
      <c r="F10" s="91">
        <v>67.857139587402301</v>
      </c>
      <c r="G10" s="90" t="s">
        <v>195</v>
      </c>
      <c r="L10" s="90" t="s">
        <v>90</v>
      </c>
      <c r="M10" s="90" t="s">
        <v>25</v>
      </c>
      <c r="N10" s="90">
        <v>28</v>
      </c>
      <c r="O10" s="91">
        <v>25</v>
      </c>
      <c r="P10" s="91">
        <v>7.1428575515747097</v>
      </c>
      <c r="Q10" s="91">
        <v>67.857139587402301</v>
      </c>
      <c r="R10" s="90" t="s">
        <v>195</v>
      </c>
    </row>
    <row r="11" spans="1:23" x14ac:dyDescent="0.25">
      <c r="A11" s="90" t="s">
        <v>91</v>
      </c>
      <c r="B11" s="90" t="s">
        <v>25</v>
      </c>
      <c r="C11" s="90">
        <v>4</v>
      </c>
      <c r="D11" s="91">
        <v>50</v>
      </c>
      <c r="E11" s="91">
        <v>0</v>
      </c>
      <c r="F11" s="91">
        <v>50</v>
      </c>
      <c r="G11" s="90" t="s">
        <v>110</v>
      </c>
      <c r="L11" s="90" t="s">
        <v>91</v>
      </c>
      <c r="M11" s="90" t="s">
        <v>25</v>
      </c>
      <c r="N11" s="90">
        <v>4</v>
      </c>
      <c r="O11" s="91">
        <v>50</v>
      </c>
      <c r="P11" s="91">
        <v>0</v>
      </c>
      <c r="Q11" s="91">
        <v>50</v>
      </c>
      <c r="R11" s="90" t="s">
        <v>110</v>
      </c>
    </row>
    <row r="12" spans="1:23" x14ac:dyDescent="0.25">
      <c r="A12" s="90" t="s">
        <v>92</v>
      </c>
      <c r="B12" s="90" t="s">
        <v>27</v>
      </c>
      <c r="C12" s="90">
        <v>19</v>
      </c>
      <c r="D12" s="91">
        <v>15.789472579956101</v>
      </c>
      <c r="E12" s="91">
        <v>10.5263156890869</v>
      </c>
      <c r="F12" s="91">
        <v>73.684211730957003</v>
      </c>
      <c r="G12" s="90" t="s">
        <v>196</v>
      </c>
      <c r="L12" s="90" t="s">
        <v>92</v>
      </c>
      <c r="M12" s="90" t="s">
        <v>27</v>
      </c>
      <c r="N12" s="90">
        <v>19</v>
      </c>
      <c r="O12" s="91">
        <v>15.789472579956101</v>
      </c>
      <c r="P12" s="91">
        <v>10.5263156890869</v>
      </c>
      <c r="Q12" s="91">
        <v>73.684211730957003</v>
      </c>
      <c r="R12" s="90" t="s">
        <v>196</v>
      </c>
    </row>
    <row r="13" spans="1:23" x14ac:dyDescent="0.25">
      <c r="A13" s="90" t="s">
        <v>93</v>
      </c>
      <c r="B13" s="90" t="s">
        <v>27</v>
      </c>
      <c r="C13" s="90">
        <v>29</v>
      </c>
      <c r="D13" s="91">
        <v>6.8965516090393102</v>
      </c>
      <c r="E13" s="91">
        <v>3.4482758045196502</v>
      </c>
      <c r="F13" s="91">
        <v>82.758621215820298</v>
      </c>
      <c r="G13" s="90" t="s">
        <v>197</v>
      </c>
      <c r="L13" s="90" t="s">
        <v>93</v>
      </c>
      <c r="M13" s="90" t="s">
        <v>27</v>
      </c>
      <c r="N13" s="90">
        <v>29</v>
      </c>
      <c r="O13" s="91">
        <v>6.8965516090393102</v>
      </c>
      <c r="P13" s="91">
        <v>3.4482758045196502</v>
      </c>
      <c r="Q13" s="91">
        <v>82.758621215820298</v>
      </c>
      <c r="R13" s="90" t="s">
        <v>197</v>
      </c>
    </row>
    <row r="14" spans="1:23" x14ac:dyDescent="0.25">
      <c r="A14" s="90" t="s">
        <v>94</v>
      </c>
      <c r="B14" s="90" t="s">
        <v>51</v>
      </c>
      <c r="C14" s="90">
        <v>32</v>
      </c>
      <c r="D14" s="91">
        <v>12.5</v>
      </c>
      <c r="E14" s="91">
        <v>3.125</v>
      </c>
      <c r="F14" s="91">
        <v>84.375</v>
      </c>
      <c r="G14" s="90" t="s">
        <v>158</v>
      </c>
      <c r="L14" s="90" t="s">
        <v>94</v>
      </c>
      <c r="M14" s="90" t="s">
        <v>51</v>
      </c>
      <c r="N14" s="90">
        <v>32</v>
      </c>
      <c r="O14" s="91">
        <v>12.5</v>
      </c>
      <c r="P14" s="91">
        <v>3.125</v>
      </c>
      <c r="Q14" s="91">
        <v>84.375</v>
      </c>
      <c r="R14" s="90" t="s">
        <v>158</v>
      </c>
    </row>
    <row r="15" spans="1:23" x14ac:dyDescent="0.25">
      <c r="A15" s="90" t="s">
        <v>95</v>
      </c>
      <c r="B15" s="90" t="s">
        <v>12</v>
      </c>
      <c r="C15" s="90">
        <v>23</v>
      </c>
      <c r="D15" s="91">
        <v>0</v>
      </c>
      <c r="E15" s="91">
        <v>0</v>
      </c>
      <c r="F15" s="91">
        <v>100</v>
      </c>
      <c r="G15" s="90" t="s">
        <v>198</v>
      </c>
      <c r="L15" s="90" t="s">
        <v>95</v>
      </c>
      <c r="M15" s="90" t="s">
        <v>12</v>
      </c>
      <c r="N15" s="90">
        <v>23</v>
      </c>
      <c r="O15" s="91">
        <v>0</v>
      </c>
      <c r="P15" s="91">
        <v>0</v>
      </c>
      <c r="Q15" s="91">
        <v>100</v>
      </c>
      <c r="R15" s="90" t="s">
        <v>198</v>
      </c>
    </row>
    <row r="16" spans="1:23" x14ac:dyDescent="0.25">
      <c r="A16" s="90" t="s">
        <v>96</v>
      </c>
      <c r="B16" s="90" t="s">
        <v>12</v>
      </c>
      <c r="C16" s="90">
        <v>32</v>
      </c>
      <c r="D16" s="91">
        <v>3.125</v>
      </c>
      <c r="E16" s="91">
        <v>0</v>
      </c>
      <c r="F16" s="91">
        <v>93.75</v>
      </c>
      <c r="G16" s="90" t="s">
        <v>73</v>
      </c>
      <c r="L16" s="90" t="s">
        <v>96</v>
      </c>
      <c r="M16" s="90" t="s">
        <v>12</v>
      </c>
      <c r="N16" s="90">
        <v>32</v>
      </c>
      <c r="O16" s="91">
        <v>3.125</v>
      </c>
      <c r="P16" s="91">
        <v>0</v>
      </c>
      <c r="Q16" s="91">
        <v>93.75</v>
      </c>
      <c r="R16" s="90" t="s">
        <v>73</v>
      </c>
    </row>
    <row r="17" spans="1:23" x14ac:dyDescent="0.25">
      <c r="A17" s="90" t="s">
        <v>97</v>
      </c>
      <c r="B17" s="90" t="s">
        <v>14</v>
      </c>
      <c r="C17" s="90">
        <v>16</v>
      </c>
      <c r="D17" s="91">
        <v>6.25</v>
      </c>
      <c r="E17" s="91">
        <v>0</v>
      </c>
      <c r="F17" s="91">
        <v>93.75</v>
      </c>
      <c r="G17" s="90" t="s">
        <v>199</v>
      </c>
      <c r="L17" s="90" t="s">
        <v>97</v>
      </c>
      <c r="M17" s="90" t="s">
        <v>14</v>
      </c>
      <c r="N17" s="90">
        <v>16</v>
      </c>
      <c r="O17" s="91">
        <v>6.25</v>
      </c>
      <c r="P17" s="91">
        <v>0</v>
      </c>
      <c r="Q17" s="91">
        <v>93.75</v>
      </c>
      <c r="R17" s="90" t="s">
        <v>199</v>
      </c>
    </row>
    <row r="18" spans="1:23" x14ac:dyDescent="0.25">
      <c r="A18" s="90" t="s">
        <v>98</v>
      </c>
      <c r="B18" s="90" t="s">
        <v>14</v>
      </c>
      <c r="C18" s="90">
        <v>16</v>
      </c>
      <c r="D18" s="91">
        <v>0</v>
      </c>
      <c r="E18" s="91">
        <v>0</v>
      </c>
      <c r="F18" s="91">
        <v>100</v>
      </c>
      <c r="G18" s="90" t="s">
        <v>200</v>
      </c>
      <c r="L18" s="90" t="s">
        <v>98</v>
      </c>
      <c r="M18" s="90" t="s">
        <v>14</v>
      </c>
      <c r="N18" s="90">
        <v>16</v>
      </c>
      <c r="O18" s="91">
        <v>0</v>
      </c>
      <c r="P18" s="91">
        <v>0</v>
      </c>
      <c r="Q18" s="91">
        <v>100</v>
      </c>
      <c r="R18" s="90" t="s">
        <v>200</v>
      </c>
    </row>
    <row r="19" spans="1:23" x14ac:dyDescent="0.25">
      <c r="A19" s="90" t="s">
        <v>99</v>
      </c>
      <c r="B19" s="90" t="s">
        <v>29</v>
      </c>
      <c r="C19" s="90">
        <v>32</v>
      </c>
      <c r="D19" s="91">
        <v>0</v>
      </c>
      <c r="E19" s="91">
        <v>78.125</v>
      </c>
      <c r="F19" s="91">
        <v>21.875</v>
      </c>
      <c r="G19" s="90" t="s">
        <v>160</v>
      </c>
      <c r="L19" s="90" t="s">
        <v>99</v>
      </c>
      <c r="M19" s="90" t="s">
        <v>29</v>
      </c>
      <c r="N19" s="90">
        <v>32</v>
      </c>
      <c r="O19" s="91">
        <v>0</v>
      </c>
      <c r="P19" s="91">
        <v>78.125</v>
      </c>
      <c r="Q19" s="91">
        <v>21.875</v>
      </c>
      <c r="R19" s="90" t="s">
        <v>160</v>
      </c>
    </row>
    <row r="20" spans="1:23" x14ac:dyDescent="0.25">
      <c r="A20" s="90" t="s">
        <v>100</v>
      </c>
      <c r="B20" s="90" t="s">
        <v>16</v>
      </c>
      <c r="C20" s="90">
        <v>32</v>
      </c>
      <c r="D20" s="91">
        <v>18.75</v>
      </c>
      <c r="E20" s="91">
        <v>0</v>
      </c>
      <c r="F20" s="91">
        <v>81.25</v>
      </c>
      <c r="G20" s="90" t="s">
        <v>161</v>
      </c>
      <c r="L20" s="90" t="s">
        <v>100</v>
      </c>
      <c r="M20" s="90" t="s">
        <v>16</v>
      </c>
      <c r="N20" s="90">
        <v>32</v>
      </c>
      <c r="O20" s="91">
        <v>18.75</v>
      </c>
      <c r="P20" s="91">
        <v>0</v>
      </c>
      <c r="Q20" s="91">
        <v>81.25</v>
      </c>
      <c r="R20" s="90" t="s">
        <v>161</v>
      </c>
      <c r="W20" s="102"/>
    </row>
    <row r="21" spans="1:23" x14ac:dyDescent="0.25">
      <c r="A21" s="90" t="s">
        <v>101</v>
      </c>
      <c r="B21" s="90" t="s">
        <v>19</v>
      </c>
      <c r="C21" s="90">
        <v>32</v>
      </c>
      <c r="D21" s="91">
        <v>40.625</v>
      </c>
      <c r="E21" s="91">
        <v>0</v>
      </c>
      <c r="F21" s="91">
        <v>59.375</v>
      </c>
      <c r="G21" s="90" t="s">
        <v>162</v>
      </c>
      <c r="L21" s="90" t="s">
        <v>101</v>
      </c>
      <c r="M21" s="90" t="s">
        <v>19</v>
      </c>
      <c r="N21" s="90">
        <v>32</v>
      </c>
      <c r="O21" s="91">
        <v>40.625</v>
      </c>
      <c r="P21" s="91">
        <v>0</v>
      </c>
      <c r="Q21" s="91">
        <v>59.375</v>
      </c>
      <c r="R21" s="90" t="s">
        <v>162</v>
      </c>
    </row>
    <row r="22" spans="1:23" x14ac:dyDescent="0.25">
      <c r="A22" s="90" t="s">
        <v>102</v>
      </c>
      <c r="B22" s="90" t="s">
        <v>84</v>
      </c>
      <c r="C22" s="90">
        <v>32</v>
      </c>
      <c r="D22" s="91">
        <v>21.875</v>
      </c>
      <c r="E22" s="91">
        <v>3.125</v>
      </c>
      <c r="F22" s="91">
        <v>75</v>
      </c>
      <c r="G22" s="90" t="s">
        <v>74</v>
      </c>
      <c r="L22" s="90" t="s">
        <v>102</v>
      </c>
      <c r="M22" s="90" t="s">
        <v>84</v>
      </c>
      <c r="N22" s="90">
        <v>32</v>
      </c>
      <c r="O22" s="91">
        <v>21.875</v>
      </c>
      <c r="P22" s="91">
        <v>3.125</v>
      </c>
      <c r="Q22" s="91">
        <v>75</v>
      </c>
      <c r="R22" s="90" t="s">
        <v>74</v>
      </c>
    </row>
    <row r="23" spans="1:23" x14ac:dyDescent="0.25">
      <c r="A23" s="90" t="s">
        <v>103</v>
      </c>
      <c r="B23" s="90" t="s">
        <v>21</v>
      </c>
      <c r="C23" s="90">
        <v>32</v>
      </c>
      <c r="D23" s="91">
        <v>43.75</v>
      </c>
      <c r="E23" s="91">
        <v>0</v>
      </c>
      <c r="F23" s="91">
        <v>56.25</v>
      </c>
      <c r="G23" s="90" t="s">
        <v>72</v>
      </c>
      <c r="L23" s="90" t="s">
        <v>103</v>
      </c>
      <c r="M23" s="90" t="s">
        <v>21</v>
      </c>
      <c r="N23" s="90">
        <v>32</v>
      </c>
      <c r="O23" s="91">
        <v>43.75</v>
      </c>
      <c r="P23" s="91">
        <v>0</v>
      </c>
      <c r="Q23" s="91">
        <v>56.25</v>
      </c>
      <c r="R23" s="90" t="s">
        <v>72</v>
      </c>
      <c r="W23" s="102"/>
    </row>
    <row r="28" spans="1:23" ht="15.75" customHeight="1" x14ac:dyDescent="0.25"/>
    <row r="29" spans="1:23" x14ac:dyDescent="0.25">
      <c r="A29" s="103" t="s">
        <v>201</v>
      </c>
      <c r="L29" s="103" t="s">
        <v>201</v>
      </c>
    </row>
    <row r="30" spans="1:23" x14ac:dyDescent="0.25">
      <c r="A30" s="94" t="s">
        <v>126</v>
      </c>
      <c r="L30" s="94" t="s">
        <v>193</v>
      </c>
    </row>
    <row r="31" spans="1:23" x14ac:dyDescent="0.25">
      <c r="A31" s="94" t="s">
        <v>194</v>
      </c>
      <c r="L31" s="94" t="s">
        <v>194</v>
      </c>
    </row>
    <row r="32" spans="1:23" x14ac:dyDescent="0.25">
      <c r="A32" s="90" t="s">
        <v>4</v>
      </c>
      <c r="B32" s="90" t="s">
        <v>5</v>
      </c>
      <c r="C32" s="90" t="s">
        <v>6</v>
      </c>
      <c r="D32" s="90" t="s">
        <v>7</v>
      </c>
      <c r="E32" s="90" t="s">
        <v>130</v>
      </c>
      <c r="F32" s="90" t="s">
        <v>131</v>
      </c>
      <c r="G32" s="90" t="s">
        <v>8</v>
      </c>
      <c r="L32" s="90" t="s">
        <v>4</v>
      </c>
      <c r="M32" s="90" t="s">
        <v>5</v>
      </c>
      <c r="N32" s="90" t="s">
        <v>6</v>
      </c>
      <c r="O32" s="90" t="s">
        <v>7</v>
      </c>
      <c r="P32" s="90" t="s">
        <v>130</v>
      </c>
      <c r="Q32" s="90" t="s">
        <v>131</v>
      </c>
      <c r="R32" s="90" t="s">
        <v>8</v>
      </c>
    </row>
    <row r="33" spans="1:18" x14ac:dyDescent="0.25">
      <c r="A33" s="90" t="s">
        <v>47</v>
      </c>
      <c r="B33" s="90" t="s">
        <v>48</v>
      </c>
      <c r="C33" s="90">
        <v>32</v>
      </c>
      <c r="D33" s="90">
        <v>75</v>
      </c>
      <c r="E33" s="90">
        <v>0</v>
      </c>
      <c r="F33" s="90">
        <v>25</v>
      </c>
      <c r="G33" s="90" t="s">
        <v>154</v>
      </c>
      <c r="L33" s="90" t="s">
        <v>47</v>
      </c>
      <c r="M33" s="90" t="s">
        <v>48</v>
      </c>
      <c r="N33" s="90">
        <v>32</v>
      </c>
      <c r="O33" s="90">
        <v>75</v>
      </c>
      <c r="P33" s="90">
        <v>0</v>
      </c>
      <c r="Q33" s="90">
        <v>25</v>
      </c>
      <c r="R33" s="90" t="s">
        <v>154</v>
      </c>
    </row>
    <row r="34" spans="1:18" x14ac:dyDescent="0.25">
      <c r="A34" s="90" t="s">
        <v>145</v>
      </c>
      <c r="B34" s="90" t="s">
        <v>83</v>
      </c>
      <c r="C34" s="90">
        <v>32</v>
      </c>
      <c r="D34" s="90">
        <v>37.5</v>
      </c>
      <c r="E34" s="90">
        <v>18.75</v>
      </c>
      <c r="F34" s="90">
        <v>43.75</v>
      </c>
      <c r="G34" s="90" t="s">
        <v>155</v>
      </c>
      <c r="L34" s="90" t="s">
        <v>145</v>
      </c>
      <c r="M34" s="90" t="s">
        <v>83</v>
      </c>
      <c r="N34" s="90">
        <v>32</v>
      </c>
      <c r="O34" s="90">
        <v>37.5</v>
      </c>
      <c r="P34" s="90">
        <v>18.75</v>
      </c>
      <c r="Q34" s="90">
        <v>43.75</v>
      </c>
      <c r="R34" s="90" t="s">
        <v>155</v>
      </c>
    </row>
    <row r="35" spans="1:18" x14ac:dyDescent="0.25">
      <c r="A35" s="90" t="s">
        <v>9</v>
      </c>
      <c r="B35" s="90" t="s">
        <v>10</v>
      </c>
      <c r="C35" s="90">
        <v>32</v>
      </c>
      <c r="D35" s="90">
        <v>15.625</v>
      </c>
      <c r="E35" s="90">
        <v>3.125</v>
      </c>
      <c r="F35" s="90">
        <v>81.25</v>
      </c>
      <c r="G35" s="90" t="s">
        <v>156</v>
      </c>
      <c r="L35" s="90" t="s">
        <v>9</v>
      </c>
      <c r="M35" s="90" t="s">
        <v>10</v>
      </c>
      <c r="N35" s="90">
        <v>32</v>
      </c>
      <c r="O35" s="90">
        <v>15.625</v>
      </c>
      <c r="P35" s="90">
        <v>3.125</v>
      </c>
      <c r="Q35" s="90">
        <v>81.25</v>
      </c>
      <c r="R35" s="90" t="s">
        <v>156</v>
      </c>
    </row>
    <row r="36" spans="1:18" x14ac:dyDescent="0.25">
      <c r="A36" s="90" t="s">
        <v>22</v>
      </c>
      <c r="B36" s="90" t="s">
        <v>23</v>
      </c>
      <c r="C36" s="90">
        <v>32</v>
      </c>
      <c r="D36" s="90">
        <v>100</v>
      </c>
      <c r="E36" s="90">
        <v>0</v>
      </c>
      <c r="F36" s="90">
        <v>0</v>
      </c>
      <c r="G36" s="90" t="s">
        <v>157</v>
      </c>
      <c r="L36" s="90" t="s">
        <v>22</v>
      </c>
      <c r="M36" s="90" t="s">
        <v>23</v>
      </c>
      <c r="N36" s="90">
        <v>32</v>
      </c>
      <c r="O36" s="90">
        <v>100</v>
      </c>
      <c r="P36" s="90">
        <v>0</v>
      </c>
      <c r="Q36" s="90">
        <v>0</v>
      </c>
      <c r="R36" s="90" t="s">
        <v>157</v>
      </c>
    </row>
    <row r="37" spans="1:18" x14ac:dyDescent="0.25">
      <c r="A37" s="90" t="s">
        <v>24</v>
      </c>
      <c r="B37" s="90" t="s">
        <v>25</v>
      </c>
      <c r="C37" s="90">
        <v>32</v>
      </c>
      <c r="D37" s="90">
        <v>28.125</v>
      </c>
      <c r="E37" s="90">
        <v>6.25</v>
      </c>
      <c r="F37" s="90">
        <v>65.625</v>
      </c>
      <c r="G37" s="90" t="s">
        <v>71</v>
      </c>
      <c r="L37" s="90" t="s">
        <v>24</v>
      </c>
      <c r="M37" s="90" t="s">
        <v>25</v>
      </c>
      <c r="N37" s="90">
        <v>32</v>
      </c>
      <c r="O37" s="90">
        <v>28.125</v>
      </c>
      <c r="P37" s="90">
        <v>6.25</v>
      </c>
      <c r="Q37" s="90">
        <v>65.625</v>
      </c>
      <c r="R37" s="90" t="s">
        <v>71</v>
      </c>
    </row>
    <row r="38" spans="1:18" x14ac:dyDescent="0.25">
      <c r="A38" s="90" t="s">
        <v>26</v>
      </c>
      <c r="B38" s="90" t="s">
        <v>27</v>
      </c>
      <c r="C38" s="90">
        <v>32</v>
      </c>
      <c r="D38" s="90">
        <v>12.5</v>
      </c>
      <c r="E38" s="90">
        <v>3.125</v>
      </c>
      <c r="F38" s="90">
        <v>78.125</v>
      </c>
      <c r="G38" s="90" t="s">
        <v>156</v>
      </c>
      <c r="L38" s="90" t="s">
        <v>26</v>
      </c>
      <c r="M38" s="90" t="s">
        <v>27</v>
      </c>
      <c r="N38" s="90">
        <v>32</v>
      </c>
      <c r="O38" s="90">
        <v>12.5</v>
      </c>
      <c r="P38" s="90">
        <v>3.125</v>
      </c>
      <c r="Q38" s="90">
        <v>78.125</v>
      </c>
      <c r="R38" s="90" t="s">
        <v>156</v>
      </c>
    </row>
    <row r="39" spans="1:18" x14ac:dyDescent="0.25">
      <c r="A39" s="90" t="s">
        <v>50</v>
      </c>
      <c r="B39" s="90" t="s">
        <v>51</v>
      </c>
      <c r="C39" s="90">
        <v>32</v>
      </c>
      <c r="D39" s="90">
        <v>12.5</v>
      </c>
      <c r="E39" s="90">
        <v>3.125</v>
      </c>
      <c r="F39" s="90">
        <v>84.375</v>
      </c>
      <c r="G39" s="90" t="s">
        <v>158</v>
      </c>
      <c r="L39" s="90" t="s">
        <v>50</v>
      </c>
      <c r="M39" s="90" t="s">
        <v>51</v>
      </c>
      <c r="N39" s="90">
        <v>32</v>
      </c>
      <c r="O39" s="90">
        <v>12.5</v>
      </c>
      <c r="P39" s="90">
        <v>3.125</v>
      </c>
      <c r="Q39" s="90">
        <v>84.375</v>
      </c>
      <c r="R39" s="90" t="s">
        <v>158</v>
      </c>
    </row>
    <row r="40" spans="1:18" x14ac:dyDescent="0.25">
      <c r="A40" s="90" t="s">
        <v>11</v>
      </c>
      <c r="B40" s="90" t="s">
        <v>12</v>
      </c>
      <c r="C40" s="90">
        <v>32</v>
      </c>
      <c r="D40" s="90">
        <v>3.125</v>
      </c>
      <c r="E40" s="90">
        <v>0</v>
      </c>
      <c r="F40" s="90">
        <v>93.75</v>
      </c>
      <c r="G40" s="90" t="s">
        <v>73</v>
      </c>
      <c r="L40" s="90" t="s">
        <v>11</v>
      </c>
      <c r="M40" s="90" t="s">
        <v>12</v>
      </c>
      <c r="N40" s="90">
        <v>32</v>
      </c>
      <c r="O40" s="90">
        <v>3.125</v>
      </c>
      <c r="P40" s="90">
        <v>0</v>
      </c>
      <c r="Q40" s="90">
        <v>93.75</v>
      </c>
      <c r="R40" s="90" t="s">
        <v>73</v>
      </c>
    </row>
    <row r="41" spans="1:18" x14ac:dyDescent="0.25">
      <c r="A41" s="90" t="s">
        <v>13</v>
      </c>
      <c r="B41" s="90" t="s">
        <v>14</v>
      </c>
      <c r="C41" s="90">
        <v>32</v>
      </c>
      <c r="D41" s="90">
        <v>3.125</v>
      </c>
      <c r="E41" s="90">
        <v>0</v>
      </c>
      <c r="F41" s="90">
        <v>96.875</v>
      </c>
      <c r="G41" s="90" t="s">
        <v>159</v>
      </c>
      <c r="L41" s="90" t="s">
        <v>13</v>
      </c>
      <c r="M41" s="90" t="s">
        <v>14</v>
      </c>
      <c r="N41" s="90">
        <v>32</v>
      </c>
      <c r="O41" s="90">
        <v>3.125</v>
      </c>
      <c r="P41" s="90">
        <v>0</v>
      </c>
      <c r="Q41" s="90">
        <v>96.875</v>
      </c>
      <c r="R41" s="90" t="s">
        <v>159</v>
      </c>
    </row>
    <row r="42" spans="1:18" x14ac:dyDescent="0.25">
      <c r="A42" s="90" t="s">
        <v>28</v>
      </c>
      <c r="B42" s="90" t="s">
        <v>29</v>
      </c>
      <c r="C42" s="90">
        <v>32</v>
      </c>
      <c r="D42" s="90">
        <v>0</v>
      </c>
      <c r="E42" s="90">
        <v>78.125</v>
      </c>
      <c r="F42" s="90">
        <v>21.875</v>
      </c>
      <c r="G42" s="90" t="s">
        <v>160</v>
      </c>
      <c r="L42" s="90" t="s">
        <v>28</v>
      </c>
      <c r="M42" s="90" t="s">
        <v>29</v>
      </c>
      <c r="N42" s="90">
        <v>32</v>
      </c>
      <c r="O42" s="90">
        <v>0</v>
      </c>
      <c r="P42" s="90">
        <v>78.125</v>
      </c>
      <c r="Q42" s="90">
        <v>21.875</v>
      </c>
      <c r="R42" s="90" t="s">
        <v>160</v>
      </c>
    </row>
    <row r="43" spans="1:18" x14ac:dyDescent="0.25">
      <c r="A43" s="90" t="s">
        <v>15</v>
      </c>
      <c r="B43" s="90" t="s">
        <v>16</v>
      </c>
      <c r="C43" s="90">
        <v>32</v>
      </c>
      <c r="D43" s="90">
        <v>18.75</v>
      </c>
      <c r="E43" s="90">
        <v>0</v>
      </c>
      <c r="F43" s="90">
        <v>81.25</v>
      </c>
      <c r="G43" s="90" t="s">
        <v>161</v>
      </c>
      <c r="L43" s="90" t="s">
        <v>15</v>
      </c>
      <c r="M43" s="90" t="s">
        <v>16</v>
      </c>
      <c r="N43" s="90">
        <v>32</v>
      </c>
      <c r="O43" s="90">
        <v>18.75</v>
      </c>
      <c r="P43" s="90">
        <v>0</v>
      </c>
      <c r="Q43" s="90">
        <v>81.25</v>
      </c>
      <c r="R43" s="90" t="s">
        <v>161</v>
      </c>
    </row>
    <row r="44" spans="1:18" x14ac:dyDescent="0.25">
      <c r="A44" s="90" t="s">
        <v>18</v>
      </c>
      <c r="B44" s="90" t="s">
        <v>19</v>
      </c>
      <c r="C44" s="90">
        <v>32</v>
      </c>
      <c r="D44" s="90">
        <v>40.625</v>
      </c>
      <c r="E44" s="90">
        <v>0</v>
      </c>
      <c r="F44" s="90">
        <v>59.375</v>
      </c>
      <c r="G44" s="90" t="s">
        <v>162</v>
      </c>
      <c r="L44" s="90" t="s">
        <v>18</v>
      </c>
      <c r="M44" s="90" t="s">
        <v>19</v>
      </c>
      <c r="N44" s="90">
        <v>32</v>
      </c>
      <c r="O44" s="90">
        <v>40.625</v>
      </c>
      <c r="P44" s="90">
        <v>0</v>
      </c>
      <c r="Q44" s="90">
        <v>59.375</v>
      </c>
      <c r="R44" s="90" t="s">
        <v>162</v>
      </c>
    </row>
    <row r="45" spans="1:18" x14ac:dyDescent="0.25">
      <c r="A45" s="90" t="s">
        <v>153</v>
      </c>
      <c r="B45" s="90" t="s">
        <v>84</v>
      </c>
      <c r="C45" s="90">
        <v>32</v>
      </c>
      <c r="D45" s="90">
        <v>21.875</v>
      </c>
      <c r="E45" s="90">
        <v>3.125</v>
      </c>
      <c r="F45" s="90">
        <v>75</v>
      </c>
      <c r="G45" s="90" t="s">
        <v>74</v>
      </c>
      <c r="L45" s="90" t="s">
        <v>153</v>
      </c>
      <c r="M45" s="90" t="s">
        <v>84</v>
      </c>
      <c r="N45" s="90">
        <v>32</v>
      </c>
      <c r="O45" s="90">
        <v>21.875</v>
      </c>
      <c r="P45" s="90">
        <v>3.125</v>
      </c>
      <c r="Q45" s="90">
        <v>75</v>
      </c>
      <c r="R45" s="90" t="s">
        <v>74</v>
      </c>
    </row>
    <row r="46" spans="1:18" x14ac:dyDescent="0.25">
      <c r="A46" s="90" t="s">
        <v>31</v>
      </c>
      <c r="B46" s="90" t="s">
        <v>21</v>
      </c>
      <c r="C46" s="90">
        <v>32</v>
      </c>
      <c r="D46" s="90">
        <v>43.75</v>
      </c>
      <c r="E46" s="90">
        <v>0</v>
      </c>
      <c r="F46" s="90">
        <v>56.25</v>
      </c>
      <c r="G46" s="90" t="s">
        <v>72</v>
      </c>
      <c r="L46" s="90" t="s">
        <v>31</v>
      </c>
      <c r="M46" s="90" t="s">
        <v>21</v>
      </c>
      <c r="N46" s="90">
        <v>32</v>
      </c>
      <c r="O46" s="90">
        <v>43.75</v>
      </c>
      <c r="P46" s="90">
        <v>0</v>
      </c>
      <c r="Q46" s="90">
        <v>56.25</v>
      </c>
      <c r="R46" s="90" t="s">
        <v>72</v>
      </c>
    </row>
    <row r="48" spans="1:18" x14ac:dyDescent="0.25">
      <c r="O48" s="102"/>
    </row>
    <row r="51" spans="22:22" x14ac:dyDescent="0.25">
      <c r="V51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R20" sqref="R20"/>
    </sheetView>
  </sheetViews>
  <sheetFormatPr defaultRowHeight="15" x14ac:dyDescent="0.25"/>
  <cols>
    <col min="1" max="1" width="12.28515625" style="90" customWidth="1"/>
    <col min="2" max="2" width="22.28515625" style="90" customWidth="1"/>
    <col min="3" max="6" width="9.140625" style="104"/>
    <col min="7" max="7" width="9.42578125" style="104" customWidth="1"/>
    <col min="8" max="11" width="9.140625" style="90"/>
    <col min="12" max="12" width="13" style="90" customWidth="1"/>
    <col min="13" max="13" width="20.28515625" style="90" bestFit="1" customWidth="1"/>
    <col min="14" max="14" width="9.140625" style="104"/>
    <col min="15" max="15" width="10.5703125" style="104" bestFit="1" customWidth="1"/>
    <col min="16" max="16" width="9.5703125" style="104" bestFit="1" customWidth="1"/>
    <col min="17" max="17" width="10.5703125" style="104" bestFit="1" customWidth="1"/>
    <col min="18" max="16384" width="9.140625" style="90"/>
  </cols>
  <sheetData>
    <row r="1" spans="1:23" x14ac:dyDescent="0.25">
      <c r="A1" s="94" t="s">
        <v>126</v>
      </c>
      <c r="L1" s="94" t="s">
        <v>193</v>
      </c>
    </row>
    <row r="2" spans="1:23" x14ac:dyDescent="0.25">
      <c r="A2" s="94" t="s">
        <v>202</v>
      </c>
      <c r="L2" s="94" t="s">
        <v>203</v>
      </c>
    </row>
    <row r="4" spans="1:23" x14ac:dyDescent="0.25">
      <c r="A4" s="90" t="s">
        <v>4</v>
      </c>
      <c r="B4" s="90" t="s">
        <v>5</v>
      </c>
      <c r="C4" s="104" t="s">
        <v>6</v>
      </c>
      <c r="D4" s="104" t="s">
        <v>7</v>
      </c>
      <c r="E4" s="104" t="s">
        <v>130</v>
      </c>
      <c r="F4" s="104" t="s">
        <v>131</v>
      </c>
      <c r="G4" s="104" t="s">
        <v>8</v>
      </c>
      <c r="L4" s="90" t="s">
        <v>4</v>
      </c>
      <c r="M4" s="90" t="s">
        <v>5</v>
      </c>
      <c r="N4" s="104" t="s">
        <v>6</v>
      </c>
      <c r="O4" s="104" t="s">
        <v>7</v>
      </c>
      <c r="P4" s="104" t="s">
        <v>130</v>
      </c>
      <c r="Q4" s="104" t="s">
        <v>131</v>
      </c>
      <c r="R4" s="90" t="s">
        <v>8</v>
      </c>
    </row>
    <row r="5" spans="1:23" x14ac:dyDescent="0.25">
      <c r="A5" s="90" t="s">
        <v>85</v>
      </c>
      <c r="B5" s="90" t="s">
        <v>48</v>
      </c>
      <c r="C5" s="104">
        <v>13</v>
      </c>
      <c r="D5" s="105">
        <v>100</v>
      </c>
      <c r="E5" s="105">
        <v>0</v>
      </c>
      <c r="F5" s="105">
        <v>0</v>
      </c>
      <c r="G5" s="104" t="s">
        <v>167</v>
      </c>
      <c r="L5" s="90" t="s">
        <v>85</v>
      </c>
      <c r="M5" s="90" t="s">
        <v>48</v>
      </c>
      <c r="N5" s="104">
        <v>11</v>
      </c>
      <c r="O5" s="105">
        <v>100</v>
      </c>
      <c r="P5" s="105">
        <v>0</v>
      </c>
      <c r="Q5" s="105">
        <v>0</v>
      </c>
      <c r="R5" s="90" t="s">
        <v>182</v>
      </c>
    </row>
    <row r="6" spans="1:23" x14ac:dyDescent="0.25">
      <c r="A6" s="90" t="s">
        <v>86</v>
      </c>
      <c r="B6" s="90" t="s">
        <v>83</v>
      </c>
      <c r="C6" s="104">
        <v>13</v>
      </c>
      <c r="D6" s="105">
        <v>7.6923079490661603</v>
      </c>
      <c r="E6" s="105">
        <v>38.461540222167997</v>
      </c>
      <c r="F6" s="105">
        <v>53.846157073974602</v>
      </c>
      <c r="G6" s="104" t="s">
        <v>168</v>
      </c>
      <c r="L6" s="90" t="s">
        <v>86</v>
      </c>
      <c r="M6" s="90" t="s">
        <v>83</v>
      </c>
      <c r="N6" s="104">
        <v>11</v>
      </c>
      <c r="O6" s="105">
        <v>0</v>
      </c>
      <c r="P6" s="105">
        <v>36.363636016845703</v>
      </c>
      <c r="Q6" s="105">
        <v>63.636363983154297</v>
      </c>
      <c r="R6" s="90" t="s">
        <v>183</v>
      </c>
      <c r="W6" s="102"/>
    </row>
    <row r="7" spans="1:23" x14ac:dyDescent="0.25">
      <c r="A7" s="90" t="s">
        <v>88</v>
      </c>
      <c r="B7" s="90" t="s">
        <v>10</v>
      </c>
      <c r="C7" s="104">
        <v>13</v>
      </c>
      <c r="D7" s="105">
        <v>15.384615898132299</v>
      </c>
      <c r="E7" s="105">
        <v>7.6923079490661603</v>
      </c>
      <c r="F7" s="105">
        <v>76.923080444335895</v>
      </c>
      <c r="G7" s="104" t="s">
        <v>75</v>
      </c>
      <c r="L7" s="90" t="s">
        <v>88</v>
      </c>
      <c r="M7" s="90" t="s">
        <v>10</v>
      </c>
      <c r="N7" s="104">
        <v>11</v>
      </c>
      <c r="O7" s="105">
        <v>18.181818008422901</v>
      </c>
      <c r="P7" s="105">
        <v>0</v>
      </c>
      <c r="Q7" s="105">
        <v>81.818183898925795</v>
      </c>
      <c r="R7" s="90" t="s">
        <v>184</v>
      </c>
      <c r="W7" s="101"/>
    </row>
    <row r="8" spans="1:23" x14ac:dyDescent="0.25">
      <c r="A8" s="90" t="s">
        <v>89</v>
      </c>
      <c r="B8" s="90" t="s">
        <v>23</v>
      </c>
      <c r="C8" s="104">
        <v>107</v>
      </c>
      <c r="D8" s="105">
        <v>100</v>
      </c>
      <c r="E8" s="105">
        <v>0</v>
      </c>
      <c r="F8" s="105">
        <v>0</v>
      </c>
      <c r="G8" s="104" t="s">
        <v>169</v>
      </c>
      <c r="L8" s="90" t="s">
        <v>89</v>
      </c>
      <c r="M8" s="90" t="s">
        <v>23</v>
      </c>
      <c r="N8" s="104">
        <v>15</v>
      </c>
      <c r="O8" s="105">
        <v>100</v>
      </c>
      <c r="P8" s="105">
        <v>0</v>
      </c>
      <c r="Q8" s="105">
        <v>0</v>
      </c>
      <c r="R8" s="90" t="s">
        <v>185</v>
      </c>
    </row>
    <row r="9" spans="1:23" x14ac:dyDescent="0.25">
      <c r="A9" s="90" t="s">
        <v>90</v>
      </c>
      <c r="B9" s="90" t="s">
        <v>25</v>
      </c>
      <c r="C9" s="104">
        <v>13</v>
      </c>
      <c r="D9" s="105">
        <v>92.307693481445298</v>
      </c>
      <c r="E9" s="105">
        <v>0</v>
      </c>
      <c r="F9" s="105">
        <v>7.6923079490661603</v>
      </c>
      <c r="G9" s="104" t="s">
        <v>170</v>
      </c>
      <c r="L9" s="90" t="s">
        <v>90</v>
      </c>
      <c r="M9" s="90" t="s">
        <v>25</v>
      </c>
      <c r="N9" s="104">
        <v>11</v>
      </c>
      <c r="O9" s="105">
        <v>100</v>
      </c>
      <c r="P9" s="105">
        <v>0</v>
      </c>
      <c r="Q9" s="105">
        <v>0</v>
      </c>
      <c r="R9" s="90" t="s">
        <v>182</v>
      </c>
    </row>
    <row r="10" spans="1:23" x14ac:dyDescent="0.25">
      <c r="A10" s="90" t="s">
        <v>92</v>
      </c>
      <c r="B10" s="90" t="s">
        <v>27</v>
      </c>
      <c r="C10" s="104">
        <v>2</v>
      </c>
      <c r="D10" s="105">
        <v>50</v>
      </c>
      <c r="E10" s="105">
        <v>50</v>
      </c>
      <c r="F10" s="105">
        <v>0</v>
      </c>
      <c r="G10" s="104" t="s">
        <v>106</v>
      </c>
      <c r="L10" s="90" t="s">
        <v>92</v>
      </c>
      <c r="M10" s="90" t="s">
        <v>27</v>
      </c>
      <c r="N10" s="104">
        <v>2</v>
      </c>
      <c r="O10" s="105">
        <v>50</v>
      </c>
      <c r="P10" s="105">
        <v>50</v>
      </c>
      <c r="Q10" s="105">
        <v>0</v>
      </c>
      <c r="R10" s="90" t="s">
        <v>106</v>
      </c>
    </row>
    <row r="11" spans="1:23" x14ac:dyDescent="0.25">
      <c r="A11" s="90" t="s">
        <v>93</v>
      </c>
      <c r="B11" s="90" t="s">
        <v>27</v>
      </c>
      <c r="C11" s="104">
        <v>12</v>
      </c>
      <c r="D11" s="105">
        <v>0</v>
      </c>
      <c r="E11" s="105">
        <v>8.3333339691162092</v>
      </c>
      <c r="F11" s="105">
        <v>91.666671752929702</v>
      </c>
      <c r="G11" s="104" t="s">
        <v>172</v>
      </c>
      <c r="L11" s="90" t="s">
        <v>93</v>
      </c>
      <c r="M11" s="90" t="s">
        <v>27</v>
      </c>
      <c r="N11" s="104">
        <v>10</v>
      </c>
      <c r="O11" s="105">
        <v>0</v>
      </c>
      <c r="P11" s="105">
        <v>10</v>
      </c>
      <c r="Q11" s="105">
        <v>90</v>
      </c>
      <c r="R11" s="90" t="s">
        <v>204</v>
      </c>
      <c r="W11" s="102"/>
    </row>
    <row r="12" spans="1:23" x14ac:dyDescent="0.25">
      <c r="A12" s="90" t="s">
        <v>94</v>
      </c>
      <c r="B12" s="90" t="s">
        <v>51</v>
      </c>
      <c r="C12" s="104">
        <v>13</v>
      </c>
      <c r="D12" s="105">
        <v>0</v>
      </c>
      <c r="E12" s="105">
        <v>7.6923079490661603</v>
      </c>
      <c r="F12" s="105">
        <v>92.307693481445298</v>
      </c>
      <c r="G12" s="104" t="s">
        <v>171</v>
      </c>
      <c r="L12" s="90" t="s">
        <v>94</v>
      </c>
      <c r="M12" s="90" t="s">
        <v>51</v>
      </c>
      <c r="N12" s="104">
        <v>11</v>
      </c>
      <c r="O12" s="105">
        <v>0</v>
      </c>
      <c r="P12" s="105">
        <v>0</v>
      </c>
      <c r="Q12" s="105">
        <v>100</v>
      </c>
      <c r="R12" s="90" t="s">
        <v>183</v>
      </c>
    </row>
    <row r="13" spans="1:23" x14ac:dyDescent="0.25">
      <c r="A13" s="90" t="s">
        <v>95</v>
      </c>
      <c r="B13" s="90" t="s">
        <v>12</v>
      </c>
      <c r="C13" s="104">
        <v>7</v>
      </c>
      <c r="D13" s="105">
        <v>0</v>
      </c>
      <c r="E13" s="105">
        <v>0</v>
      </c>
      <c r="F13" s="105">
        <v>100</v>
      </c>
      <c r="G13" s="104" t="s">
        <v>205</v>
      </c>
      <c r="L13" s="90" t="s">
        <v>95</v>
      </c>
      <c r="M13" s="90" t="s">
        <v>12</v>
      </c>
      <c r="N13" s="104">
        <v>6</v>
      </c>
      <c r="O13" s="105">
        <v>0</v>
      </c>
      <c r="P13" s="105">
        <v>0</v>
      </c>
      <c r="Q13" s="105">
        <v>100</v>
      </c>
      <c r="R13" s="90" t="s">
        <v>206</v>
      </c>
    </row>
    <row r="14" spans="1:23" x14ac:dyDescent="0.25">
      <c r="A14" s="90" t="s">
        <v>96</v>
      </c>
      <c r="B14" s="90" t="s">
        <v>12</v>
      </c>
      <c r="C14" s="104">
        <v>13</v>
      </c>
      <c r="D14" s="105">
        <v>0</v>
      </c>
      <c r="E14" s="105">
        <v>0</v>
      </c>
      <c r="F14" s="105">
        <v>100</v>
      </c>
      <c r="G14" s="104" t="s">
        <v>171</v>
      </c>
      <c r="L14" s="90" t="s">
        <v>96</v>
      </c>
      <c r="M14" s="90" t="s">
        <v>12</v>
      </c>
      <c r="N14" s="104">
        <v>11</v>
      </c>
      <c r="O14" s="105">
        <v>0</v>
      </c>
      <c r="P14" s="105">
        <v>0</v>
      </c>
      <c r="Q14" s="105">
        <v>100</v>
      </c>
      <c r="R14" s="90" t="s">
        <v>183</v>
      </c>
    </row>
    <row r="15" spans="1:23" x14ac:dyDescent="0.25">
      <c r="A15" s="90" t="s">
        <v>97</v>
      </c>
      <c r="B15" s="90" t="s">
        <v>14</v>
      </c>
      <c r="C15" s="104">
        <v>9</v>
      </c>
      <c r="D15" s="105">
        <v>0</v>
      </c>
      <c r="E15" s="105">
        <v>0</v>
      </c>
      <c r="F15" s="105">
        <v>100</v>
      </c>
      <c r="G15" s="104" t="s">
        <v>207</v>
      </c>
      <c r="L15" s="90" t="s">
        <v>97</v>
      </c>
      <c r="M15" s="90" t="s">
        <v>14</v>
      </c>
      <c r="N15" s="104">
        <v>9</v>
      </c>
      <c r="O15" s="105">
        <v>0</v>
      </c>
      <c r="P15" s="105">
        <v>0</v>
      </c>
      <c r="Q15" s="105">
        <v>100</v>
      </c>
      <c r="R15" s="90" t="s">
        <v>207</v>
      </c>
    </row>
    <row r="16" spans="1:23" x14ac:dyDescent="0.25">
      <c r="A16" s="90" t="s">
        <v>98</v>
      </c>
      <c r="B16" s="90" t="s">
        <v>14</v>
      </c>
      <c r="C16" s="104">
        <v>4</v>
      </c>
      <c r="D16" s="105">
        <v>0</v>
      </c>
      <c r="E16" s="105">
        <v>0</v>
      </c>
      <c r="F16" s="105">
        <v>100</v>
      </c>
      <c r="G16" s="104" t="s">
        <v>208</v>
      </c>
      <c r="L16" s="90" t="s">
        <v>98</v>
      </c>
      <c r="M16" s="90" t="s">
        <v>14</v>
      </c>
      <c r="N16" s="104">
        <v>3</v>
      </c>
      <c r="O16" s="105">
        <v>0</v>
      </c>
      <c r="P16" s="105">
        <v>0</v>
      </c>
      <c r="Q16" s="105">
        <v>100</v>
      </c>
      <c r="R16" s="90" t="s">
        <v>54</v>
      </c>
    </row>
    <row r="17" spans="1:23" x14ac:dyDescent="0.25">
      <c r="A17" s="90" t="s">
        <v>99</v>
      </c>
      <c r="B17" s="90" t="s">
        <v>29</v>
      </c>
      <c r="C17" s="104">
        <v>13</v>
      </c>
      <c r="D17" s="105">
        <v>15.384615898132299</v>
      </c>
      <c r="E17" s="105">
        <v>69.230773925781307</v>
      </c>
      <c r="F17" s="105">
        <v>15.384615898132299</v>
      </c>
      <c r="G17" s="104" t="s">
        <v>75</v>
      </c>
      <c r="L17" s="90" t="s">
        <v>99</v>
      </c>
      <c r="M17" s="90" t="s">
        <v>29</v>
      </c>
      <c r="N17" s="104">
        <v>11</v>
      </c>
      <c r="O17" s="105">
        <v>18.181818008422901</v>
      </c>
      <c r="P17" s="105">
        <v>72.727272033691406</v>
      </c>
      <c r="Q17" s="105">
        <v>9.0909090042114293</v>
      </c>
      <c r="R17" s="90" t="s">
        <v>184</v>
      </c>
    </row>
    <row r="18" spans="1:23" x14ac:dyDescent="0.25">
      <c r="A18" s="90" t="s">
        <v>100</v>
      </c>
      <c r="B18" s="90" t="s">
        <v>16</v>
      </c>
      <c r="C18" s="104">
        <v>13</v>
      </c>
      <c r="D18" s="105">
        <v>7.6923079490661603</v>
      </c>
      <c r="E18" s="105">
        <v>0</v>
      </c>
      <c r="F18" s="105">
        <v>92.307693481445298</v>
      </c>
      <c r="G18" s="104" t="s">
        <v>168</v>
      </c>
      <c r="L18" s="90" t="s">
        <v>100</v>
      </c>
      <c r="M18" s="90" t="s">
        <v>16</v>
      </c>
      <c r="N18" s="104">
        <v>11</v>
      </c>
      <c r="O18" s="105">
        <v>9.0909090042114293</v>
      </c>
      <c r="P18" s="105">
        <v>0</v>
      </c>
      <c r="Q18" s="105">
        <v>90.909095764160199</v>
      </c>
      <c r="R18" s="90" t="s">
        <v>68</v>
      </c>
      <c r="W18" s="102"/>
    </row>
    <row r="19" spans="1:23" x14ac:dyDescent="0.25">
      <c r="A19" s="90" t="s">
        <v>101</v>
      </c>
      <c r="B19" s="90" t="s">
        <v>19</v>
      </c>
      <c r="C19" s="104">
        <v>13</v>
      </c>
      <c r="D19" s="105">
        <v>53.846157073974602</v>
      </c>
      <c r="E19" s="105">
        <v>15.384615898132299</v>
      </c>
      <c r="F19" s="105">
        <v>30.769231796264599</v>
      </c>
      <c r="G19" s="104" t="s">
        <v>173</v>
      </c>
      <c r="L19" s="90" t="s">
        <v>101</v>
      </c>
      <c r="M19" s="90" t="s">
        <v>19</v>
      </c>
      <c r="N19" s="104">
        <v>11</v>
      </c>
      <c r="O19" s="105">
        <v>45.454547882080099</v>
      </c>
      <c r="P19" s="105">
        <v>18.181818008422901</v>
      </c>
      <c r="Q19" s="105">
        <v>36.363636016845703</v>
      </c>
      <c r="R19" s="90" t="s">
        <v>186</v>
      </c>
    </row>
    <row r="20" spans="1:23" x14ac:dyDescent="0.25">
      <c r="A20" s="90" t="s">
        <v>102</v>
      </c>
      <c r="B20" s="90" t="s">
        <v>84</v>
      </c>
      <c r="C20" s="104">
        <v>12</v>
      </c>
      <c r="D20" s="105">
        <v>33.333335876464801</v>
      </c>
      <c r="E20" s="105">
        <v>0</v>
      </c>
      <c r="F20" s="105">
        <v>66.666671752929702</v>
      </c>
      <c r="G20" s="104" t="s">
        <v>174</v>
      </c>
      <c r="L20" s="90" t="s">
        <v>102</v>
      </c>
      <c r="M20" s="90" t="s">
        <v>84</v>
      </c>
      <c r="N20" s="104">
        <v>11</v>
      </c>
      <c r="O20" s="105">
        <v>36.363636016845703</v>
      </c>
      <c r="P20" s="105">
        <v>0</v>
      </c>
      <c r="Q20" s="105">
        <v>63.636363983154297</v>
      </c>
      <c r="R20" s="90" t="s">
        <v>187</v>
      </c>
    </row>
    <row r="21" spans="1:23" x14ac:dyDescent="0.25">
      <c r="A21" s="90" t="s">
        <v>103</v>
      </c>
      <c r="B21" s="90" t="s">
        <v>21</v>
      </c>
      <c r="C21" s="104">
        <v>13</v>
      </c>
      <c r="D21" s="105">
        <v>61.538463592529297</v>
      </c>
      <c r="E21" s="105">
        <v>0</v>
      </c>
      <c r="F21" s="105">
        <v>38.461540222167997</v>
      </c>
      <c r="G21" s="104" t="s">
        <v>175</v>
      </c>
      <c r="L21" s="90" t="s">
        <v>103</v>
      </c>
      <c r="M21" s="90" t="s">
        <v>21</v>
      </c>
      <c r="N21" s="104">
        <v>11</v>
      </c>
      <c r="O21" s="105">
        <v>63.636363983154297</v>
      </c>
      <c r="P21" s="105">
        <v>0</v>
      </c>
      <c r="Q21" s="105">
        <v>36.363636016845703</v>
      </c>
      <c r="R21" s="90" t="s">
        <v>188</v>
      </c>
      <c r="W21" s="102"/>
    </row>
    <row r="27" spans="1:23" x14ac:dyDescent="0.25">
      <c r="A27" s="103" t="s">
        <v>201</v>
      </c>
      <c r="C27" s="90"/>
      <c r="D27" s="90"/>
      <c r="E27" s="90"/>
      <c r="F27" s="90"/>
      <c r="G27" s="90"/>
      <c r="L27" s="103" t="s">
        <v>201</v>
      </c>
      <c r="N27" s="90"/>
      <c r="O27" s="90"/>
      <c r="P27" s="90"/>
      <c r="Q27" s="90"/>
    </row>
    <row r="28" spans="1:23" x14ac:dyDescent="0.25">
      <c r="A28" s="94" t="s">
        <v>126</v>
      </c>
      <c r="L28" s="94" t="s">
        <v>193</v>
      </c>
    </row>
    <row r="29" spans="1:23" x14ac:dyDescent="0.25">
      <c r="A29" s="94" t="s">
        <v>202</v>
      </c>
      <c r="L29" s="94" t="s">
        <v>203</v>
      </c>
    </row>
    <row r="30" spans="1:23" x14ac:dyDescent="0.25">
      <c r="A30" s="90" t="s">
        <v>4</v>
      </c>
      <c r="B30" s="99" t="s">
        <v>5</v>
      </c>
      <c r="C30" s="104" t="s">
        <v>6</v>
      </c>
      <c r="D30" s="90" t="s">
        <v>7</v>
      </c>
      <c r="E30" s="90" t="s">
        <v>130</v>
      </c>
      <c r="F30" s="90" t="s">
        <v>131</v>
      </c>
      <c r="G30" s="90" t="s">
        <v>8</v>
      </c>
      <c r="J30" s="104"/>
      <c r="K30" s="104"/>
      <c r="L30" s="104" t="s">
        <v>4</v>
      </c>
      <c r="M30" s="90" t="s">
        <v>5</v>
      </c>
      <c r="N30" s="90" t="s">
        <v>6</v>
      </c>
      <c r="O30" s="90" t="s">
        <v>7</v>
      </c>
      <c r="P30" s="90" t="s">
        <v>130</v>
      </c>
      <c r="Q30" s="90" t="s">
        <v>131</v>
      </c>
      <c r="R30" s="90" t="s">
        <v>8</v>
      </c>
    </row>
    <row r="31" spans="1:23" x14ac:dyDescent="0.25">
      <c r="A31" s="90" t="s">
        <v>47</v>
      </c>
      <c r="B31" s="99" t="s">
        <v>48</v>
      </c>
      <c r="C31" s="104">
        <v>13</v>
      </c>
      <c r="D31" s="105">
        <v>100</v>
      </c>
      <c r="E31" s="105">
        <v>0</v>
      </c>
      <c r="F31" s="105">
        <v>0</v>
      </c>
      <c r="G31" s="104" t="s">
        <v>167</v>
      </c>
      <c r="J31" s="104"/>
      <c r="K31" s="104"/>
      <c r="L31" s="104" t="s">
        <v>47</v>
      </c>
      <c r="M31" s="90" t="s">
        <v>48</v>
      </c>
      <c r="N31" s="90">
        <v>11</v>
      </c>
      <c r="O31" s="105">
        <v>100</v>
      </c>
      <c r="P31" s="105">
        <v>0</v>
      </c>
      <c r="Q31" s="105">
        <v>0</v>
      </c>
      <c r="R31" s="90" t="s">
        <v>182</v>
      </c>
    </row>
    <row r="32" spans="1:23" x14ac:dyDescent="0.25">
      <c r="A32" s="90" t="s">
        <v>145</v>
      </c>
      <c r="B32" s="99" t="s">
        <v>83</v>
      </c>
      <c r="C32" s="104">
        <v>13</v>
      </c>
      <c r="D32" s="105">
        <v>7.6923079490661603</v>
      </c>
      <c r="E32" s="105">
        <v>38.461540222167997</v>
      </c>
      <c r="F32" s="105">
        <v>53.846157073974602</v>
      </c>
      <c r="G32" s="104" t="s">
        <v>168</v>
      </c>
      <c r="J32" s="104"/>
      <c r="K32" s="104"/>
      <c r="L32" s="104" t="s">
        <v>145</v>
      </c>
      <c r="M32" s="90" t="s">
        <v>83</v>
      </c>
      <c r="N32" s="90">
        <v>11</v>
      </c>
      <c r="O32" s="105">
        <v>0</v>
      </c>
      <c r="P32" s="105">
        <v>36.363636016845703</v>
      </c>
      <c r="Q32" s="105">
        <v>63.636363983154297</v>
      </c>
      <c r="R32" s="90" t="s">
        <v>183</v>
      </c>
    </row>
    <row r="33" spans="1:18" x14ac:dyDescent="0.25">
      <c r="A33" s="90" t="s">
        <v>9</v>
      </c>
      <c r="B33" s="99" t="s">
        <v>10</v>
      </c>
      <c r="C33" s="104">
        <v>13</v>
      </c>
      <c r="D33" s="105">
        <v>15.384615898132299</v>
      </c>
      <c r="E33" s="105">
        <v>7.6923079490661603</v>
      </c>
      <c r="F33" s="105">
        <v>76.923080444335895</v>
      </c>
      <c r="G33" s="104" t="s">
        <v>75</v>
      </c>
      <c r="J33" s="104"/>
      <c r="K33" s="104"/>
      <c r="L33" s="104" t="s">
        <v>9</v>
      </c>
      <c r="M33" s="90" t="s">
        <v>10</v>
      </c>
      <c r="N33" s="90">
        <v>11</v>
      </c>
      <c r="O33" s="105">
        <v>18.181818008422901</v>
      </c>
      <c r="P33" s="105">
        <v>0</v>
      </c>
      <c r="Q33" s="105">
        <v>81.818183898925795</v>
      </c>
      <c r="R33" s="90" t="s">
        <v>184</v>
      </c>
    </row>
    <row r="34" spans="1:18" x14ac:dyDescent="0.25">
      <c r="A34" s="90" t="s">
        <v>22</v>
      </c>
      <c r="B34" s="99" t="s">
        <v>23</v>
      </c>
      <c r="C34" s="104">
        <v>107</v>
      </c>
      <c r="D34" s="105">
        <v>100</v>
      </c>
      <c r="E34" s="105">
        <v>0</v>
      </c>
      <c r="F34" s="105">
        <v>0</v>
      </c>
      <c r="G34" s="104" t="s">
        <v>169</v>
      </c>
      <c r="J34" s="104"/>
      <c r="K34" s="104"/>
      <c r="L34" s="104" t="s">
        <v>22</v>
      </c>
      <c r="M34" s="90" t="s">
        <v>23</v>
      </c>
      <c r="N34" s="90">
        <v>15</v>
      </c>
      <c r="O34" s="105">
        <v>100</v>
      </c>
      <c r="P34" s="105">
        <v>0</v>
      </c>
      <c r="Q34" s="105">
        <v>0</v>
      </c>
      <c r="R34" s="90" t="s">
        <v>185</v>
      </c>
    </row>
    <row r="35" spans="1:18" x14ac:dyDescent="0.25">
      <c r="A35" s="90" t="s">
        <v>24</v>
      </c>
      <c r="B35" s="99" t="s">
        <v>25</v>
      </c>
      <c r="C35" s="104">
        <v>13</v>
      </c>
      <c r="D35" s="105">
        <v>92.307693481445298</v>
      </c>
      <c r="E35" s="105">
        <v>0</v>
      </c>
      <c r="F35" s="105">
        <v>7.6923079490661603</v>
      </c>
      <c r="G35" s="104" t="s">
        <v>170</v>
      </c>
      <c r="J35" s="104"/>
      <c r="K35" s="104"/>
      <c r="L35" s="104" t="s">
        <v>24</v>
      </c>
      <c r="M35" s="90" t="s">
        <v>25</v>
      </c>
      <c r="N35" s="90">
        <v>11</v>
      </c>
      <c r="O35" s="105">
        <v>100</v>
      </c>
      <c r="P35" s="105">
        <v>0</v>
      </c>
      <c r="Q35" s="105">
        <v>0</v>
      </c>
      <c r="R35" s="90" t="s">
        <v>182</v>
      </c>
    </row>
    <row r="36" spans="1:18" x14ac:dyDescent="0.25">
      <c r="A36" s="90" t="s">
        <v>26</v>
      </c>
      <c r="B36" s="99" t="s">
        <v>27</v>
      </c>
      <c r="C36" s="104">
        <v>13</v>
      </c>
      <c r="D36" s="105">
        <v>7.6923079490661603</v>
      </c>
      <c r="E36" s="105">
        <v>7.6923079490661603</v>
      </c>
      <c r="F36" s="105">
        <v>84.615386962890597</v>
      </c>
      <c r="G36" s="104" t="s">
        <v>168</v>
      </c>
      <c r="J36" s="104"/>
      <c r="K36" s="104"/>
      <c r="L36" s="104" t="s">
        <v>26</v>
      </c>
      <c r="M36" s="90" t="s">
        <v>27</v>
      </c>
      <c r="N36" s="90">
        <v>11</v>
      </c>
      <c r="O36" s="105">
        <v>9.0909090042114293</v>
      </c>
      <c r="P36" s="105">
        <v>9.0909090042114293</v>
      </c>
      <c r="Q36" s="105">
        <v>81.818183898925795</v>
      </c>
      <c r="R36" s="90" t="s">
        <v>68</v>
      </c>
    </row>
    <row r="37" spans="1:18" x14ac:dyDescent="0.25">
      <c r="A37" s="90" t="s">
        <v>50</v>
      </c>
      <c r="B37" s="99" t="s">
        <v>51</v>
      </c>
      <c r="C37" s="104">
        <v>13</v>
      </c>
      <c r="D37" s="105">
        <v>0</v>
      </c>
      <c r="E37" s="105">
        <v>7.6923079490661603</v>
      </c>
      <c r="F37" s="105">
        <v>92.307693481445298</v>
      </c>
      <c r="G37" s="104" t="s">
        <v>171</v>
      </c>
      <c r="J37" s="104"/>
      <c r="K37" s="104"/>
      <c r="L37" s="104" t="s">
        <v>50</v>
      </c>
      <c r="M37" s="90" t="s">
        <v>51</v>
      </c>
      <c r="N37" s="90">
        <v>11</v>
      </c>
      <c r="O37" s="105">
        <v>0</v>
      </c>
      <c r="P37" s="105">
        <v>0</v>
      </c>
      <c r="Q37" s="105">
        <v>100</v>
      </c>
      <c r="R37" s="90" t="s">
        <v>183</v>
      </c>
    </row>
    <row r="38" spans="1:18" x14ac:dyDescent="0.25">
      <c r="A38" s="90" t="s">
        <v>11</v>
      </c>
      <c r="B38" s="99" t="s">
        <v>12</v>
      </c>
      <c r="C38" s="104">
        <v>13</v>
      </c>
      <c r="D38" s="105">
        <v>0</v>
      </c>
      <c r="E38" s="105">
        <v>0</v>
      </c>
      <c r="F38" s="105">
        <v>100</v>
      </c>
      <c r="G38" s="104" t="s">
        <v>171</v>
      </c>
      <c r="J38" s="104"/>
      <c r="K38" s="104"/>
      <c r="L38" s="104" t="s">
        <v>11</v>
      </c>
      <c r="M38" s="90" t="s">
        <v>12</v>
      </c>
      <c r="N38" s="90">
        <v>11</v>
      </c>
      <c r="O38" s="105">
        <v>0</v>
      </c>
      <c r="P38" s="105">
        <v>0</v>
      </c>
      <c r="Q38" s="105">
        <v>100</v>
      </c>
      <c r="R38" s="90" t="s">
        <v>183</v>
      </c>
    </row>
    <row r="39" spans="1:18" x14ac:dyDescent="0.25">
      <c r="A39" s="90" t="s">
        <v>13</v>
      </c>
      <c r="B39" s="99" t="s">
        <v>14</v>
      </c>
      <c r="C39" s="104">
        <v>12</v>
      </c>
      <c r="D39" s="105">
        <v>0</v>
      </c>
      <c r="E39" s="105">
        <v>0</v>
      </c>
      <c r="F39" s="105">
        <v>100</v>
      </c>
      <c r="G39" s="104" t="s">
        <v>172</v>
      </c>
      <c r="J39" s="104"/>
      <c r="K39" s="104"/>
      <c r="L39" s="104" t="s">
        <v>13</v>
      </c>
      <c r="M39" s="90" t="s">
        <v>14</v>
      </c>
      <c r="N39" s="90">
        <v>11</v>
      </c>
      <c r="O39" s="105">
        <v>0</v>
      </c>
      <c r="P39" s="105">
        <v>0</v>
      </c>
      <c r="Q39" s="105">
        <v>100</v>
      </c>
      <c r="R39" s="90" t="s">
        <v>183</v>
      </c>
    </row>
    <row r="40" spans="1:18" x14ac:dyDescent="0.25">
      <c r="A40" s="90" t="s">
        <v>28</v>
      </c>
      <c r="B40" s="99" t="s">
        <v>29</v>
      </c>
      <c r="C40" s="104">
        <v>13</v>
      </c>
      <c r="D40" s="105">
        <v>15.384615898132299</v>
      </c>
      <c r="E40" s="105">
        <v>69.230773925781307</v>
      </c>
      <c r="F40" s="105">
        <v>15.384615898132299</v>
      </c>
      <c r="G40" s="104" t="s">
        <v>75</v>
      </c>
      <c r="J40" s="104"/>
      <c r="K40" s="104"/>
      <c r="L40" s="104" t="s">
        <v>28</v>
      </c>
      <c r="M40" s="90" t="s">
        <v>29</v>
      </c>
      <c r="N40" s="90">
        <v>11</v>
      </c>
      <c r="O40" s="105">
        <v>18.181818008422901</v>
      </c>
      <c r="P40" s="105">
        <v>72.727272033691406</v>
      </c>
      <c r="Q40" s="105">
        <v>9.0909090042114293</v>
      </c>
      <c r="R40" s="90" t="s">
        <v>184</v>
      </c>
    </row>
    <row r="41" spans="1:18" x14ac:dyDescent="0.25">
      <c r="A41" s="90" t="s">
        <v>15</v>
      </c>
      <c r="B41" s="99" t="s">
        <v>16</v>
      </c>
      <c r="C41" s="104">
        <v>13</v>
      </c>
      <c r="D41" s="105">
        <v>7.6923079490661603</v>
      </c>
      <c r="E41" s="105">
        <v>0</v>
      </c>
      <c r="F41" s="105">
        <v>92.307693481445298</v>
      </c>
      <c r="G41" s="104" t="s">
        <v>168</v>
      </c>
      <c r="J41" s="104"/>
      <c r="K41" s="104"/>
      <c r="L41" s="104" t="s">
        <v>15</v>
      </c>
      <c r="M41" s="90" t="s">
        <v>16</v>
      </c>
      <c r="N41" s="90">
        <v>11</v>
      </c>
      <c r="O41" s="105">
        <v>9.0909090042114293</v>
      </c>
      <c r="P41" s="105">
        <v>0</v>
      </c>
      <c r="Q41" s="105">
        <v>90.909095764160199</v>
      </c>
      <c r="R41" s="90" t="s">
        <v>68</v>
      </c>
    </row>
    <row r="42" spans="1:18" x14ac:dyDescent="0.25">
      <c r="A42" s="90" t="s">
        <v>18</v>
      </c>
      <c r="B42" s="99" t="s">
        <v>19</v>
      </c>
      <c r="C42" s="104">
        <v>13</v>
      </c>
      <c r="D42" s="105">
        <v>53.846157073974602</v>
      </c>
      <c r="E42" s="105">
        <v>15.384615898132299</v>
      </c>
      <c r="F42" s="105">
        <v>30.769231796264599</v>
      </c>
      <c r="G42" s="104" t="s">
        <v>173</v>
      </c>
      <c r="J42" s="104"/>
      <c r="K42" s="104"/>
      <c r="L42" s="104" t="s">
        <v>18</v>
      </c>
      <c r="M42" s="90" t="s">
        <v>19</v>
      </c>
      <c r="N42" s="90">
        <v>11</v>
      </c>
      <c r="O42" s="105">
        <v>45.454547882080099</v>
      </c>
      <c r="P42" s="105">
        <v>18.181818008422901</v>
      </c>
      <c r="Q42" s="105">
        <v>36.363636016845703</v>
      </c>
      <c r="R42" s="90" t="s">
        <v>186</v>
      </c>
    </row>
    <row r="43" spans="1:18" x14ac:dyDescent="0.25">
      <c r="A43" s="90" t="s">
        <v>153</v>
      </c>
      <c r="B43" s="99" t="s">
        <v>84</v>
      </c>
      <c r="C43" s="104">
        <v>12</v>
      </c>
      <c r="D43" s="105">
        <v>33.333335876464801</v>
      </c>
      <c r="E43" s="105">
        <v>0</v>
      </c>
      <c r="F43" s="105">
        <v>66.666671752929702</v>
      </c>
      <c r="G43" s="104" t="s">
        <v>174</v>
      </c>
      <c r="J43" s="104"/>
      <c r="K43" s="104"/>
      <c r="L43" s="104" t="s">
        <v>153</v>
      </c>
      <c r="M43" s="90" t="s">
        <v>84</v>
      </c>
      <c r="N43" s="90">
        <v>11</v>
      </c>
      <c r="O43" s="105">
        <v>36.363636016845703</v>
      </c>
      <c r="P43" s="105">
        <v>0</v>
      </c>
      <c r="Q43" s="105">
        <v>63.636363983154297</v>
      </c>
      <c r="R43" s="90" t="s">
        <v>187</v>
      </c>
    </row>
    <row r="44" spans="1:18" x14ac:dyDescent="0.25">
      <c r="A44" s="90" t="s">
        <v>31</v>
      </c>
      <c r="B44" s="99" t="s">
        <v>21</v>
      </c>
      <c r="C44" s="104">
        <v>13</v>
      </c>
      <c r="D44" s="105">
        <v>61.538463592529297</v>
      </c>
      <c r="E44" s="105">
        <v>0</v>
      </c>
      <c r="F44" s="105">
        <v>38.461540222167997</v>
      </c>
      <c r="G44" s="104" t="s">
        <v>175</v>
      </c>
      <c r="J44" s="104"/>
      <c r="K44" s="104"/>
      <c r="L44" s="104" t="s">
        <v>31</v>
      </c>
      <c r="M44" s="90" t="s">
        <v>21</v>
      </c>
      <c r="N44" s="90">
        <v>11</v>
      </c>
      <c r="O44" s="105">
        <v>63.636363983154297</v>
      </c>
      <c r="P44" s="105">
        <v>0</v>
      </c>
      <c r="Q44" s="105">
        <v>36.363636016845703</v>
      </c>
      <c r="R44" s="90" t="s">
        <v>188</v>
      </c>
    </row>
    <row r="45" spans="1:18" x14ac:dyDescent="0.25">
      <c r="B45" s="99"/>
      <c r="D45" s="90"/>
      <c r="E45" s="90"/>
      <c r="F45" s="90"/>
      <c r="G45" s="90"/>
      <c r="J45" s="104"/>
      <c r="K45" s="104"/>
      <c r="L45" s="104"/>
      <c r="N45" s="90"/>
      <c r="O45" s="90"/>
      <c r="P45" s="90"/>
      <c r="Q45" s="90"/>
    </row>
    <row r="46" spans="1:18" x14ac:dyDescent="0.25">
      <c r="N46" s="90"/>
      <c r="O46" s="90"/>
      <c r="P46" s="90"/>
      <c r="Q46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FECE"/>
  </sheetPr>
  <dimension ref="A1:AP132"/>
  <sheetViews>
    <sheetView topLeftCell="U82" zoomScale="70" zoomScaleNormal="70" workbookViewId="0">
      <selection activeCell="AV12" sqref="AV12"/>
    </sheetView>
  </sheetViews>
  <sheetFormatPr defaultColWidth="14.42578125" defaultRowHeight="15" customHeight="1" x14ac:dyDescent="0.25"/>
  <cols>
    <col min="1" max="1" width="22.42578125" style="59" customWidth="1"/>
    <col min="2" max="2" width="30.85546875" style="59" customWidth="1"/>
    <col min="3" max="3" width="20.28515625" style="59" customWidth="1"/>
    <col min="4" max="4" width="11.5703125" style="41" customWidth="1"/>
    <col min="5" max="6" width="11.5703125" style="59" customWidth="1"/>
    <col min="7" max="8" width="10.5703125" style="59" customWidth="1"/>
    <col min="9" max="11" width="9.140625" style="59" customWidth="1"/>
    <col min="12" max="12" width="10.42578125" style="59" customWidth="1"/>
    <col min="13" max="13" width="9.140625" style="59" customWidth="1"/>
    <col min="14" max="14" width="33.7109375" style="59" bestFit="1" customWidth="1"/>
    <col min="15" max="15" width="12" style="59" customWidth="1"/>
    <col min="16" max="16" width="9.85546875" style="59" customWidth="1"/>
    <col min="17" max="17" width="41.7109375" style="59" bestFit="1" customWidth="1"/>
    <col min="18" max="18" width="18.7109375" style="59" customWidth="1"/>
    <col min="19" max="19" width="16.5703125" style="59" customWidth="1"/>
    <col min="20" max="20" width="8" style="59" customWidth="1"/>
    <col min="21" max="21" width="8.5703125" style="59" customWidth="1"/>
    <col min="22" max="22" width="12.42578125" style="59" customWidth="1"/>
    <col min="23" max="23" width="13.42578125" style="59" customWidth="1"/>
    <col min="24" max="24" width="20.85546875" style="59" customWidth="1"/>
    <col min="25" max="25" width="23.5703125" style="59" bestFit="1" customWidth="1"/>
    <col min="26" max="26" width="25.28515625" style="59" bestFit="1" customWidth="1"/>
    <col min="27" max="27" width="15.42578125" style="59" bestFit="1" customWidth="1"/>
    <col min="28" max="28" width="16.42578125" style="59" bestFit="1" customWidth="1"/>
    <col min="29" max="29" width="14.5703125" style="59" bestFit="1" customWidth="1"/>
    <col min="30" max="30" width="22" style="59" bestFit="1" customWidth="1"/>
    <col min="31" max="42" width="8.7109375" style="59" customWidth="1"/>
    <col min="43" max="16384" width="14.42578125" style="59"/>
  </cols>
  <sheetData>
    <row r="1" spans="1:42" s="106" customFormat="1" ht="28.5" x14ac:dyDescent="0.45">
      <c r="A1" s="106" t="s">
        <v>176</v>
      </c>
      <c r="D1" s="107"/>
    </row>
    <row r="2" spans="1:42" ht="15.75" x14ac:dyDescent="0.25">
      <c r="A2" s="8" t="s">
        <v>46</v>
      </c>
      <c r="B2" s="80" t="s">
        <v>125</v>
      </c>
      <c r="C2" s="9"/>
      <c r="D2" s="10"/>
      <c r="E2" s="9"/>
      <c r="F2" s="45"/>
      <c r="G2" s="11"/>
      <c r="H2" s="9"/>
      <c r="I2" s="81"/>
      <c r="J2" s="2"/>
      <c r="K2" s="2"/>
      <c r="L2" s="32" t="s">
        <v>55</v>
      </c>
      <c r="M2" s="2"/>
      <c r="N2" s="2"/>
      <c r="O2" s="2"/>
      <c r="P2" s="2"/>
      <c r="Q2" s="2"/>
      <c r="R2" s="2"/>
      <c r="S2" s="2"/>
      <c r="T2" s="2"/>
      <c r="U2" s="2"/>
      <c r="V2" s="8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4" t="s">
        <v>4</v>
      </c>
      <c r="B3" s="4" t="s">
        <v>5</v>
      </c>
      <c r="C3" s="4" t="s">
        <v>6</v>
      </c>
      <c r="D3" s="12" t="s">
        <v>7</v>
      </c>
      <c r="E3" s="4" t="s">
        <v>8</v>
      </c>
      <c r="F3" s="47" t="s">
        <v>0</v>
      </c>
      <c r="G3" s="13" t="s">
        <v>1</v>
      </c>
      <c r="H3" s="4" t="s">
        <v>32</v>
      </c>
      <c r="I3" s="81"/>
      <c r="J3" s="2"/>
      <c r="K3" s="2"/>
      <c r="L3" s="60" t="s">
        <v>0</v>
      </c>
      <c r="M3" s="42" t="s">
        <v>1</v>
      </c>
      <c r="N3" s="36" t="s">
        <v>33</v>
      </c>
      <c r="O3" s="42" t="s">
        <v>6</v>
      </c>
      <c r="P3" s="42" t="s">
        <v>34</v>
      </c>
      <c r="Q3" s="89" t="s">
        <v>60</v>
      </c>
      <c r="R3" s="38" t="s">
        <v>35</v>
      </c>
      <c r="S3" s="37" t="s">
        <v>8</v>
      </c>
      <c r="T3" s="42" t="s">
        <v>36</v>
      </c>
      <c r="U3" s="42" t="s">
        <v>37</v>
      </c>
      <c r="V3" s="38" t="s">
        <v>38</v>
      </c>
      <c r="W3" s="38" t="s">
        <v>39</v>
      </c>
      <c r="X3" s="61" t="s">
        <v>40</v>
      </c>
      <c r="Y3" s="83" t="s">
        <v>77</v>
      </c>
      <c r="Z3" s="85" t="s">
        <v>80</v>
      </c>
      <c r="AA3" s="85" t="s">
        <v>81</v>
      </c>
      <c r="AB3" s="85" t="s">
        <v>82</v>
      </c>
      <c r="AC3" s="85" t="s">
        <v>78</v>
      </c>
      <c r="AD3" s="85" t="s">
        <v>79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08"/>
      <c r="B4" s="109"/>
      <c r="C4" s="109"/>
      <c r="D4" s="109"/>
      <c r="E4" s="109"/>
      <c r="F4" s="109"/>
      <c r="G4" s="109"/>
      <c r="H4" s="110"/>
      <c r="I4" s="81"/>
      <c r="J4" s="2"/>
      <c r="K4" s="2"/>
      <c r="L4" s="27">
        <f t="shared" ref="L4:L17" si="0">INDEX($F$5:$F$36,MATCH(M4,$G$5:$G$36,0))</f>
        <v>1</v>
      </c>
      <c r="M4" s="27">
        <v>1</v>
      </c>
      <c r="N4" s="26" t="str">
        <f t="shared" ref="N4:N17" si="1">INDEX($B$5:$B$34,MATCH(M4,$G$5:$G$35,0))</f>
        <v>Ceftriaxone</v>
      </c>
      <c r="O4" s="27" t="str">
        <f t="shared" ref="O4:O17" si="2">"n="&amp;INDEX($C$5:$C$33,MATCH(M4,$G$5:$G$33,0))</f>
        <v>n=139</v>
      </c>
      <c r="P4" s="27" t="str">
        <f t="shared" ref="P4:P17" si="3">IF(L4&lt;&gt;"","Tier "&amp;L4,"")</f>
        <v>Tier 1</v>
      </c>
      <c r="Q4" s="28" t="str">
        <f t="shared" ref="Q4:Q17" si="4">N4&amp;", "&amp;O4</f>
        <v>Ceftriaxone, n=139</v>
      </c>
      <c r="R4" s="87">
        <f t="shared" ref="R4:R17" si="5">(INDEX($D$5:$D$32,MATCH(M4,$G$5:$G$32,0)))/100</f>
        <v>1</v>
      </c>
      <c r="S4" s="27" t="str">
        <f t="shared" ref="S4:S17" si="6">INDEX($E$5:$E$33,MATCH(M4,$G$5:$G$33,0))</f>
        <v>96.6-100</v>
      </c>
      <c r="T4" s="30">
        <f t="shared" ref="T4:T17" si="7">LEFT(S4,FIND("-",S4)-1)/100</f>
        <v>0.96599999999999997</v>
      </c>
      <c r="U4" s="30">
        <f t="shared" ref="U4:U17" si="8">REPLACE(S4,1,FIND("-",S4),"")/100</f>
        <v>1</v>
      </c>
      <c r="V4" s="31">
        <f t="shared" ref="V4:V17" si="9">U4-R4</f>
        <v>0</v>
      </c>
      <c r="W4" s="31">
        <f t="shared" ref="W4:W17" si="10">R4-T4</f>
        <v>3.400000000000003E-2</v>
      </c>
      <c r="X4" s="30">
        <f t="shared" ref="X4:X17" si="11">(U4-T4)*100</f>
        <v>3.400000000000003</v>
      </c>
      <c r="Y4" s="82">
        <f t="shared" ref="Y4:Y17" si="12">INDEX($C$5:$C$31,MATCH(M4,$G$5:$G$31,0))</f>
        <v>139</v>
      </c>
      <c r="Z4" s="86" t="str">
        <f t="shared" ref="Z4:Z17" si="13">IF(AND(R4&lt;=5%, Y4&gt;=30),R4,"")</f>
        <v/>
      </c>
      <c r="AA4" s="86" t="str">
        <f t="shared" ref="AA4:AA17" si="14">IF(AND(R4&gt;5%,R4&lt;=10%,Y4&gt;=30),R4,"")</f>
        <v/>
      </c>
      <c r="AB4" s="86" t="str">
        <f t="shared" ref="AB4:AB17" si="15">IF(AND(R4&gt;10%,R4&lt;=30%,Y4&gt;=30),R4,"")</f>
        <v/>
      </c>
      <c r="AC4" s="86">
        <f t="shared" ref="AC4:AC17" si="16">IF(AND(R4&gt;30%,Y4&gt;=30),R4,"")</f>
        <v>1</v>
      </c>
      <c r="AD4" s="86" t="str">
        <f t="shared" ref="AD4:AD17" si="17">IF(Y4&lt;30,R4,"")</f>
        <v/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90" t="s">
        <v>47</v>
      </c>
      <c r="B5" s="90" t="s">
        <v>48</v>
      </c>
      <c r="C5" s="90">
        <v>45</v>
      </c>
      <c r="D5" s="90">
        <v>82.222221374511705</v>
      </c>
      <c r="E5" s="99" t="s">
        <v>104</v>
      </c>
      <c r="F5" s="49">
        <v>1</v>
      </c>
      <c r="G5" s="6">
        <f>RANK(D5,$D$5:$D$23,0)+COUNTIF($D$5:D5,D5)-1</f>
        <v>2</v>
      </c>
      <c r="H5" s="21">
        <f>(REPLACE(E5,1,FIND("-",E5),""))-(LEFT(E5,FIND("-",E5)-1))</f>
        <v>24.099999999999994</v>
      </c>
      <c r="I5" s="81" t="s">
        <v>41</v>
      </c>
      <c r="J5" s="2"/>
      <c r="K5" s="2"/>
      <c r="L5" s="27">
        <f t="shared" si="0"/>
        <v>1</v>
      </c>
      <c r="M5" s="27">
        <v>2</v>
      </c>
      <c r="N5" s="26" t="str">
        <f t="shared" si="1"/>
        <v>Ampicillin</v>
      </c>
      <c r="O5" s="27" t="str">
        <f t="shared" si="2"/>
        <v>n=45</v>
      </c>
      <c r="P5" s="27" t="str">
        <f t="shared" si="3"/>
        <v>Tier 1</v>
      </c>
      <c r="Q5" s="28" t="str">
        <f t="shared" si="4"/>
        <v>Ampicillin, n=45</v>
      </c>
      <c r="R5" s="87">
        <f t="shared" si="5"/>
        <v>0.82222221374511706</v>
      </c>
      <c r="S5" s="27" t="str">
        <f t="shared" si="6"/>
        <v>67.4-91.5</v>
      </c>
      <c r="T5" s="30">
        <f t="shared" si="7"/>
        <v>0.67400000000000004</v>
      </c>
      <c r="U5" s="30">
        <f t="shared" si="8"/>
        <v>0.91500000000000004</v>
      </c>
      <c r="V5" s="31">
        <f t="shared" si="9"/>
        <v>9.2777786254882977E-2</v>
      </c>
      <c r="W5" s="31">
        <f t="shared" si="10"/>
        <v>0.14822221374511702</v>
      </c>
      <c r="X5" s="30">
        <f t="shared" si="11"/>
        <v>24.099999999999998</v>
      </c>
      <c r="Y5" s="82">
        <f t="shared" si="12"/>
        <v>45</v>
      </c>
      <c r="Z5" s="86" t="str">
        <f t="shared" si="13"/>
        <v/>
      </c>
      <c r="AA5" s="86" t="str">
        <f t="shared" si="14"/>
        <v/>
      </c>
      <c r="AB5" s="86" t="str">
        <f t="shared" si="15"/>
        <v/>
      </c>
      <c r="AC5" s="86">
        <f t="shared" si="16"/>
        <v>0.82222221374511706</v>
      </c>
      <c r="AD5" s="86" t="str">
        <f t="shared" si="17"/>
        <v/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90" t="s">
        <v>145</v>
      </c>
      <c r="B6" s="90" t="s">
        <v>83</v>
      </c>
      <c r="C6" s="90">
        <v>45</v>
      </c>
      <c r="D6" s="90">
        <v>28.888889312744102</v>
      </c>
      <c r="E6" s="99" t="s">
        <v>105</v>
      </c>
      <c r="F6" s="49">
        <v>1</v>
      </c>
      <c r="G6" s="6">
        <f>RANK(D6,$D$5:$D$35,0)+COUNTIF($D$5:D6,D6)-1</f>
        <v>6</v>
      </c>
      <c r="H6" s="21">
        <f t="shared" ref="H6:H18" si="18">(REPLACE(E6,1,FIND("-",E6),""))-(LEFT(E6,FIND("-",E6)-1))</f>
        <v>27.7</v>
      </c>
      <c r="I6" s="81" t="s">
        <v>41</v>
      </c>
      <c r="J6" s="2"/>
      <c r="K6" s="2"/>
      <c r="L6" s="27">
        <f t="shared" si="0"/>
        <v>1</v>
      </c>
      <c r="M6" s="27">
        <v>5</v>
      </c>
      <c r="N6" s="26" t="str">
        <f t="shared" si="1"/>
        <v>Ciprofloxacin</v>
      </c>
      <c r="O6" s="27" t="str">
        <f t="shared" si="2"/>
        <v>n=45</v>
      </c>
      <c r="P6" s="27" t="str">
        <f t="shared" si="3"/>
        <v>Tier 1</v>
      </c>
      <c r="Q6" s="28" t="str">
        <f t="shared" si="4"/>
        <v>Ciprofloxacin, n=45</v>
      </c>
      <c r="R6" s="87">
        <f t="shared" si="5"/>
        <v>0.44444446563720702</v>
      </c>
      <c r="S6" s="27" t="str">
        <f t="shared" si="6"/>
        <v>30.0-59.9</v>
      </c>
      <c r="T6" s="30">
        <f t="shared" si="7"/>
        <v>0.3</v>
      </c>
      <c r="U6" s="30">
        <f t="shared" si="8"/>
        <v>0.59899999999999998</v>
      </c>
      <c r="V6" s="31">
        <f t="shared" si="9"/>
        <v>0.15455553436279296</v>
      </c>
      <c r="W6" s="31">
        <f t="shared" si="10"/>
        <v>0.14444446563720703</v>
      </c>
      <c r="X6" s="30">
        <f t="shared" si="11"/>
        <v>29.9</v>
      </c>
      <c r="Y6" s="82">
        <f t="shared" si="12"/>
        <v>45</v>
      </c>
      <c r="Z6" s="86" t="str">
        <f t="shared" si="13"/>
        <v/>
      </c>
      <c r="AA6" s="86" t="str">
        <f t="shared" si="14"/>
        <v/>
      </c>
      <c r="AB6" s="86" t="str">
        <f t="shared" si="15"/>
        <v/>
      </c>
      <c r="AC6" s="86">
        <f t="shared" si="16"/>
        <v>0.44444446563720702</v>
      </c>
      <c r="AD6" s="86" t="str">
        <f t="shared" si="17"/>
        <v/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90" t="s">
        <v>9</v>
      </c>
      <c r="B7" s="90" t="s">
        <v>10</v>
      </c>
      <c r="C7" s="90">
        <v>45</v>
      </c>
      <c r="D7" s="90">
        <v>15.5555562973022</v>
      </c>
      <c r="E7" s="99" t="s">
        <v>107</v>
      </c>
      <c r="F7" s="49">
        <v>4</v>
      </c>
      <c r="G7" s="6">
        <f>RANK(D7,$D$5:$D$35,0)+COUNTIF($D$5:D7,D7)-1</f>
        <v>8</v>
      </c>
      <c r="H7" s="21">
        <f t="shared" si="18"/>
        <v>23.1</v>
      </c>
      <c r="I7" s="81" t="s">
        <v>41</v>
      </c>
      <c r="J7" s="2"/>
      <c r="K7" s="2"/>
      <c r="L7" s="27">
        <f t="shared" si="0"/>
        <v>1</v>
      </c>
      <c r="M7" s="27">
        <v>9</v>
      </c>
      <c r="N7" s="26" t="str">
        <f t="shared" si="1"/>
        <v>Gentamicin</v>
      </c>
      <c r="O7" s="27" t="str">
        <f t="shared" si="2"/>
        <v>n=45</v>
      </c>
      <c r="P7" s="27" t="str">
        <f t="shared" si="3"/>
        <v>Tier 1</v>
      </c>
      <c r="Q7" s="28" t="str">
        <f t="shared" si="4"/>
        <v>Gentamicin, n=45</v>
      </c>
      <c r="R7" s="87">
        <f t="shared" si="5"/>
        <v>0.155555562973022</v>
      </c>
      <c r="S7" s="27" t="str">
        <f t="shared" si="6"/>
        <v>7.0-30.1</v>
      </c>
      <c r="T7" s="30">
        <f t="shared" si="7"/>
        <v>7.0000000000000007E-2</v>
      </c>
      <c r="U7" s="30">
        <f t="shared" si="8"/>
        <v>0.30099999999999999</v>
      </c>
      <c r="V7" s="31">
        <f t="shared" si="9"/>
        <v>0.14544443702697799</v>
      </c>
      <c r="W7" s="31">
        <f t="shared" si="10"/>
        <v>8.5555562973021998E-2</v>
      </c>
      <c r="X7" s="30">
        <f t="shared" si="11"/>
        <v>23.099999999999998</v>
      </c>
      <c r="Y7" s="82">
        <f t="shared" si="12"/>
        <v>45</v>
      </c>
      <c r="Z7" s="86" t="str">
        <f t="shared" si="13"/>
        <v/>
      </c>
      <c r="AA7" s="86" t="str">
        <f t="shared" si="14"/>
        <v/>
      </c>
      <c r="AB7" s="86">
        <f t="shared" si="15"/>
        <v>0.155555562973022</v>
      </c>
      <c r="AC7" s="86" t="str">
        <f t="shared" si="16"/>
        <v/>
      </c>
      <c r="AD7" s="86" t="str">
        <f t="shared" si="17"/>
        <v/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90" t="s">
        <v>22</v>
      </c>
      <c r="B8" s="90" t="s">
        <v>23</v>
      </c>
      <c r="C8" s="90">
        <v>139</v>
      </c>
      <c r="D8" s="90">
        <v>100</v>
      </c>
      <c r="E8" s="99" t="s">
        <v>108</v>
      </c>
      <c r="F8" s="49">
        <v>1</v>
      </c>
      <c r="G8" s="6">
        <f>RANK(D8,$D$5:$D$35,0)+COUNTIF($D$5:D8,D8)-1</f>
        <v>1</v>
      </c>
      <c r="H8" s="21">
        <f t="shared" si="18"/>
        <v>3.4000000000000057</v>
      </c>
      <c r="I8" s="81" t="s">
        <v>41</v>
      </c>
      <c r="J8" s="2"/>
      <c r="K8" s="2"/>
      <c r="L8" s="27">
        <f t="shared" si="0"/>
        <v>1</v>
      </c>
      <c r="M8" s="27">
        <v>10</v>
      </c>
      <c r="N8" s="26" t="str">
        <f t="shared" si="1"/>
        <v>Cefepime</v>
      </c>
      <c r="O8" s="27" t="str">
        <f t="shared" si="2"/>
        <v>n=45</v>
      </c>
      <c r="P8" s="27" t="str">
        <f t="shared" si="3"/>
        <v>Tier 1</v>
      </c>
      <c r="Q8" s="28" t="str">
        <f t="shared" si="4"/>
        <v>Cefepime, n=45</v>
      </c>
      <c r="R8" s="87">
        <f t="shared" si="5"/>
        <v>0.111111116409302</v>
      </c>
      <c r="S8" s="27" t="str">
        <f t="shared" si="6"/>
        <v>5.5-27.5</v>
      </c>
      <c r="T8" s="30">
        <f t="shared" si="7"/>
        <v>5.5E-2</v>
      </c>
      <c r="U8" s="30">
        <f t="shared" si="8"/>
        <v>0.27500000000000002</v>
      </c>
      <c r="V8" s="31">
        <f t="shared" si="9"/>
        <v>0.16388888359069803</v>
      </c>
      <c r="W8" s="31">
        <f t="shared" si="10"/>
        <v>5.6111116409302005E-2</v>
      </c>
      <c r="X8" s="30">
        <f t="shared" si="11"/>
        <v>22.000000000000004</v>
      </c>
      <c r="Y8" s="82">
        <f t="shared" si="12"/>
        <v>45</v>
      </c>
      <c r="Z8" s="86" t="str">
        <f t="shared" si="13"/>
        <v/>
      </c>
      <c r="AA8" s="86" t="str">
        <f t="shared" si="14"/>
        <v/>
      </c>
      <c r="AB8" s="86">
        <f t="shared" si="15"/>
        <v>0.111111116409302</v>
      </c>
      <c r="AC8" s="86" t="str">
        <f t="shared" si="16"/>
        <v/>
      </c>
      <c r="AD8" s="86" t="str">
        <f t="shared" si="17"/>
        <v/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90" t="s">
        <v>24</v>
      </c>
      <c r="B9" s="90" t="s">
        <v>25</v>
      </c>
      <c r="C9" s="90">
        <v>45</v>
      </c>
      <c r="D9" s="90">
        <v>46.666667938232401</v>
      </c>
      <c r="E9" s="99" t="s">
        <v>146</v>
      </c>
      <c r="F9" s="49">
        <v>1</v>
      </c>
      <c r="G9" s="6">
        <f>RANK(D9,$D$5:$D$35,0)+COUNTIF($D$5:D9,D9)-1</f>
        <v>4</v>
      </c>
      <c r="H9" s="21">
        <f t="shared" si="18"/>
        <v>30.1</v>
      </c>
      <c r="I9" s="81"/>
      <c r="J9" s="2"/>
      <c r="K9" s="2"/>
      <c r="L9" s="27">
        <f t="shared" si="0"/>
        <v>1</v>
      </c>
      <c r="M9" s="27">
        <v>11</v>
      </c>
      <c r="N9" s="26" t="str">
        <f t="shared" si="1"/>
        <v>Cefoxitin</v>
      </c>
      <c r="O9" s="27" t="str">
        <f t="shared" si="2"/>
        <v>n=45</v>
      </c>
      <c r="P9" s="27" t="str">
        <f t="shared" si="3"/>
        <v>Tier 1</v>
      </c>
      <c r="Q9" s="28" t="str">
        <f t="shared" si="4"/>
        <v>Cefoxitin, n=45</v>
      </c>
      <c r="R9" s="87">
        <f t="shared" si="5"/>
        <v>8.8888893127441401E-2</v>
      </c>
      <c r="S9" s="27" t="str">
        <f t="shared" si="6"/>
        <v>2.9-22.1</v>
      </c>
      <c r="T9" s="30">
        <f t="shared" si="7"/>
        <v>2.8999999999999998E-2</v>
      </c>
      <c r="U9" s="30">
        <f t="shared" si="8"/>
        <v>0.221</v>
      </c>
      <c r="V9" s="31">
        <f t="shared" si="9"/>
        <v>0.13211110687255861</v>
      </c>
      <c r="W9" s="31">
        <f t="shared" si="10"/>
        <v>5.9888893127441403E-2</v>
      </c>
      <c r="X9" s="30">
        <f t="shared" si="11"/>
        <v>19.2</v>
      </c>
      <c r="Y9" s="82">
        <f t="shared" si="12"/>
        <v>45</v>
      </c>
      <c r="Z9" s="86" t="str">
        <f t="shared" si="13"/>
        <v/>
      </c>
      <c r="AA9" s="86">
        <f t="shared" si="14"/>
        <v>8.8888893127441401E-2</v>
      </c>
      <c r="AB9" s="86" t="str">
        <f t="shared" si="15"/>
        <v/>
      </c>
      <c r="AC9" s="86" t="str">
        <f t="shared" si="16"/>
        <v/>
      </c>
      <c r="AD9" s="86" t="str">
        <f t="shared" si="17"/>
        <v/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90" t="s">
        <v>26</v>
      </c>
      <c r="B10" s="90" t="s">
        <v>27</v>
      </c>
      <c r="C10" s="90">
        <v>45</v>
      </c>
      <c r="D10" s="90">
        <v>11.111111640930201</v>
      </c>
      <c r="E10" s="99" t="s">
        <v>148</v>
      </c>
      <c r="F10" s="49">
        <v>1</v>
      </c>
      <c r="G10" s="6">
        <f>RANK(D10,$D$5:$D$35,0)+COUNTIF($D$5:D10,D10)-1</f>
        <v>10</v>
      </c>
      <c r="H10" s="21">
        <f t="shared" si="18"/>
        <v>22</v>
      </c>
      <c r="I10" s="81" t="s">
        <v>41</v>
      </c>
      <c r="J10" s="2"/>
      <c r="K10" s="2"/>
      <c r="L10" s="27">
        <f t="shared" si="0"/>
        <v>1</v>
      </c>
      <c r="M10" s="27">
        <v>4</v>
      </c>
      <c r="N10" s="26" t="str">
        <f t="shared" si="1"/>
        <v>Cefotaxime</v>
      </c>
      <c r="O10" s="27" t="str">
        <f t="shared" si="2"/>
        <v>n=45</v>
      </c>
      <c r="P10" s="27" t="str">
        <f t="shared" si="3"/>
        <v>Tier 1</v>
      </c>
      <c r="Q10" s="28" t="str">
        <f t="shared" si="4"/>
        <v>Cefotaxime, n=45</v>
      </c>
      <c r="R10" s="87">
        <f t="shared" si="5"/>
        <v>0.46666667938232398</v>
      </c>
      <c r="S10" s="27" t="str">
        <f t="shared" si="6"/>
        <v>31.9-62.0</v>
      </c>
      <c r="T10" s="30">
        <f t="shared" si="7"/>
        <v>0.31900000000000001</v>
      </c>
      <c r="U10" s="30">
        <f t="shared" si="8"/>
        <v>0.62</v>
      </c>
      <c r="V10" s="31">
        <f t="shared" si="9"/>
        <v>0.15333332061767602</v>
      </c>
      <c r="W10" s="31">
        <f t="shared" si="10"/>
        <v>0.14766667938232397</v>
      </c>
      <c r="X10" s="30">
        <f t="shared" si="11"/>
        <v>30.099999999999998</v>
      </c>
      <c r="Y10" s="82">
        <f t="shared" si="12"/>
        <v>45</v>
      </c>
      <c r="Z10" s="86" t="str">
        <f t="shared" si="13"/>
        <v/>
      </c>
      <c r="AA10" s="86" t="str">
        <f t="shared" si="14"/>
        <v/>
      </c>
      <c r="AB10" s="86" t="str">
        <f t="shared" si="15"/>
        <v/>
      </c>
      <c r="AC10" s="86">
        <f t="shared" si="16"/>
        <v>0.46666667938232398</v>
      </c>
      <c r="AD10" s="86" t="str">
        <f t="shared" si="17"/>
        <v/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90" t="s">
        <v>150</v>
      </c>
      <c r="B11" s="90" t="s">
        <v>51</v>
      </c>
      <c r="C11" s="90">
        <v>45</v>
      </c>
      <c r="D11" s="90">
        <v>8.8888893127441406</v>
      </c>
      <c r="E11" s="99" t="s">
        <v>113</v>
      </c>
      <c r="F11" s="49">
        <v>1</v>
      </c>
      <c r="G11" s="6">
        <f>RANK(D11,$D$5:$D$35,0)+COUNTIF($D$5:D11,D11)-1</f>
        <v>11</v>
      </c>
      <c r="H11" s="21">
        <f t="shared" si="18"/>
        <v>19.200000000000003</v>
      </c>
      <c r="I11" s="81" t="s">
        <v>41</v>
      </c>
      <c r="J11" s="2"/>
      <c r="K11" s="2"/>
      <c r="L11" s="27">
        <f t="shared" si="0"/>
        <v>1</v>
      </c>
      <c r="M11" s="27">
        <v>6</v>
      </c>
      <c r="N11" s="26" t="str">
        <f t="shared" si="1"/>
        <v>Ampicillin/Sulbactam</v>
      </c>
      <c r="O11" s="27" t="str">
        <f t="shared" si="2"/>
        <v>n=45</v>
      </c>
      <c r="P11" s="27" t="str">
        <f t="shared" si="3"/>
        <v>Tier 1</v>
      </c>
      <c r="Q11" s="28" t="str">
        <f t="shared" si="4"/>
        <v>Ampicillin/Sulbactam, n=45</v>
      </c>
      <c r="R11" s="87">
        <f t="shared" si="5"/>
        <v>0.28888889312744104</v>
      </c>
      <c r="S11" s="27" t="str">
        <f t="shared" si="6"/>
        <v>16.8-44.5</v>
      </c>
      <c r="T11" s="30">
        <f t="shared" si="7"/>
        <v>0.16800000000000001</v>
      </c>
      <c r="U11" s="30">
        <f t="shared" si="8"/>
        <v>0.44500000000000001</v>
      </c>
      <c r="V11" s="31">
        <f t="shared" si="9"/>
        <v>0.15611110687255897</v>
      </c>
      <c r="W11" s="31">
        <f t="shared" si="10"/>
        <v>0.12088889312744103</v>
      </c>
      <c r="X11" s="30">
        <f t="shared" si="11"/>
        <v>27.700000000000003</v>
      </c>
      <c r="Y11" s="82">
        <f t="shared" si="12"/>
        <v>45</v>
      </c>
      <c r="Z11" s="86" t="str">
        <f t="shared" si="13"/>
        <v/>
      </c>
      <c r="AA11" s="86" t="str">
        <f t="shared" si="14"/>
        <v/>
      </c>
      <c r="AB11" s="86">
        <f t="shared" si="15"/>
        <v>0.28888889312744104</v>
      </c>
      <c r="AC11" s="86" t="str">
        <f t="shared" si="16"/>
        <v/>
      </c>
      <c r="AD11" s="86" t="str">
        <f t="shared" si="17"/>
        <v/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90" t="s">
        <v>11</v>
      </c>
      <c r="B12" s="90" t="s">
        <v>12</v>
      </c>
      <c r="C12" s="90">
        <v>45</v>
      </c>
      <c r="D12" s="90">
        <v>2.22222232818604</v>
      </c>
      <c r="E12" s="99" t="s">
        <v>115</v>
      </c>
      <c r="F12" s="49">
        <v>2</v>
      </c>
      <c r="G12" s="6">
        <f>RANK(D12,$D$5:$D$35,0)+COUNTIF($D$5:D12,D12)-1</f>
        <v>14</v>
      </c>
      <c r="H12" s="21">
        <f t="shared" si="18"/>
        <v>15.599999999999998</v>
      </c>
      <c r="I12" s="81" t="s">
        <v>41</v>
      </c>
      <c r="J12" s="2"/>
      <c r="K12" s="2"/>
      <c r="L12" s="27">
        <f t="shared" si="0"/>
        <v>2</v>
      </c>
      <c r="M12" s="27">
        <v>3</v>
      </c>
      <c r="N12" s="26" t="str">
        <f t="shared" si="1"/>
        <v>Tetracycline</v>
      </c>
      <c r="O12" s="27" t="str">
        <f t="shared" si="2"/>
        <v>n=45</v>
      </c>
      <c r="P12" s="27" t="str">
        <f t="shared" si="3"/>
        <v>Tier 2</v>
      </c>
      <c r="Q12" s="28" t="str">
        <f t="shared" si="4"/>
        <v>Tetracycline, n=45</v>
      </c>
      <c r="R12" s="87">
        <f t="shared" si="5"/>
        <v>0.48888889312744099</v>
      </c>
      <c r="S12" s="27" t="str">
        <f t="shared" si="6"/>
        <v>33.9-64.0</v>
      </c>
      <c r="T12" s="30">
        <f t="shared" si="7"/>
        <v>0.33899999999999997</v>
      </c>
      <c r="U12" s="30">
        <f t="shared" si="8"/>
        <v>0.64</v>
      </c>
      <c r="V12" s="31">
        <f t="shared" si="9"/>
        <v>0.15111110687255902</v>
      </c>
      <c r="W12" s="31">
        <f t="shared" si="10"/>
        <v>0.14988889312744103</v>
      </c>
      <c r="X12" s="30">
        <f t="shared" si="11"/>
        <v>30.100000000000005</v>
      </c>
      <c r="Y12" s="82">
        <f t="shared" si="12"/>
        <v>45</v>
      </c>
      <c r="Z12" s="86" t="str">
        <f t="shared" si="13"/>
        <v/>
      </c>
      <c r="AA12" s="86" t="str">
        <f t="shared" si="14"/>
        <v/>
      </c>
      <c r="AB12" s="86" t="str">
        <f t="shared" si="15"/>
        <v/>
      </c>
      <c r="AC12" s="86">
        <f t="shared" si="16"/>
        <v>0.48888889312744099</v>
      </c>
      <c r="AD12" s="86" t="str">
        <f t="shared" si="17"/>
        <v/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90" t="s">
        <v>13</v>
      </c>
      <c r="B13" s="90" t="s">
        <v>14</v>
      </c>
      <c r="C13" s="90">
        <v>44</v>
      </c>
      <c r="D13" s="90">
        <v>2.27272725105286</v>
      </c>
      <c r="E13" s="99" t="s">
        <v>151</v>
      </c>
      <c r="F13" s="49">
        <v>2</v>
      </c>
      <c r="G13" s="6">
        <f>RANK(D13,$D$5:$D$35,0)+COUNTIF($D$5:D13,D13)-1</f>
        <v>13</v>
      </c>
      <c r="H13" s="21">
        <f t="shared" si="18"/>
        <v>13.4</v>
      </c>
      <c r="I13" s="81" t="s">
        <v>41</v>
      </c>
      <c r="J13" s="2"/>
      <c r="K13" s="2"/>
      <c r="L13" s="27">
        <f t="shared" si="0"/>
        <v>2</v>
      </c>
      <c r="M13" s="27">
        <v>12</v>
      </c>
      <c r="N13" s="26" t="str">
        <f t="shared" si="1"/>
        <v>Amikacin</v>
      </c>
      <c r="O13" s="27" t="str">
        <f t="shared" si="2"/>
        <v>n=45</v>
      </c>
      <c r="P13" s="27" t="str">
        <f t="shared" si="3"/>
        <v>Tier 2</v>
      </c>
      <c r="Q13" s="28" t="str">
        <f t="shared" si="4"/>
        <v>Amikacin, n=45</v>
      </c>
      <c r="R13" s="87">
        <f t="shared" si="5"/>
        <v>4.4444446563720701E-2</v>
      </c>
      <c r="S13" s="27" t="str">
        <f t="shared" si="6"/>
        <v>0.8-16.4</v>
      </c>
      <c r="T13" s="30">
        <f t="shared" si="7"/>
        <v>8.0000000000000002E-3</v>
      </c>
      <c r="U13" s="30">
        <f t="shared" si="8"/>
        <v>0.16399999999999998</v>
      </c>
      <c r="V13" s="31">
        <f t="shared" si="9"/>
        <v>0.11955555343627927</v>
      </c>
      <c r="W13" s="31">
        <f t="shared" si="10"/>
        <v>3.64444465637207E-2</v>
      </c>
      <c r="X13" s="30">
        <f t="shared" si="11"/>
        <v>15.599999999999998</v>
      </c>
      <c r="Y13" s="82">
        <f t="shared" si="12"/>
        <v>45</v>
      </c>
      <c r="Z13" s="86">
        <f t="shared" si="13"/>
        <v>4.4444446563720701E-2</v>
      </c>
      <c r="AA13" s="86" t="str">
        <f t="shared" si="14"/>
        <v/>
      </c>
      <c r="AB13" s="86" t="str">
        <f t="shared" si="15"/>
        <v/>
      </c>
      <c r="AC13" s="86" t="str">
        <f t="shared" si="16"/>
        <v/>
      </c>
      <c r="AD13" s="86" t="str">
        <f t="shared" si="17"/>
        <v/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90" t="s">
        <v>28</v>
      </c>
      <c r="B14" s="90" t="s">
        <v>29</v>
      </c>
      <c r="C14" s="90">
        <v>45</v>
      </c>
      <c r="D14" s="90">
        <v>4.4444446563720703</v>
      </c>
      <c r="E14" s="99" t="s">
        <v>115</v>
      </c>
      <c r="F14" s="49">
        <v>2</v>
      </c>
      <c r="G14" s="6">
        <f>RANK(D14,$D$5:$D$35,0)+COUNTIF($D$5:D14,D14)-1</f>
        <v>12</v>
      </c>
      <c r="H14" s="21">
        <f t="shared" si="18"/>
        <v>15.599999999999998</v>
      </c>
      <c r="I14" s="81" t="s">
        <v>41</v>
      </c>
      <c r="J14" s="2"/>
      <c r="K14" s="2"/>
      <c r="L14" s="27">
        <f t="shared" si="0"/>
        <v>2</v>
      </c>
      <c r="M14" s="27">
        <v>13</v>
      </c>
      <c r="N14" s="26" t="str">
        <f t="shared" si="1"/>
        <v>Meropenem</v>
      </c>
      <c r="O14" s="27" t="str">
        <f t="shared" si="2"/>
        <v>n=44</v>
      </c>
      <c r="P14" s="27" t="str">
        <f t="shared" si="3"/>
        <v>Tier 2</v>
      </c>
      <c r="Q14" s="28" t="str">
        <f t="shared" si="4"/>
        <v>Meropenem, n=44</v>
      </c>
      <c r="R14" s="87">
        <f t="shared" si="5"/>
        <v>2.2727272510528598E-2</v>
      </c>
      <c r="S14" s="27" t="str">
        <f t="shared" si="6"/>
        <v>0.1-13.5</v>
      </c>
      <c r="T14" s="30">
        <f t="shared" si="7"/>
        <v>1E-3</v>
      </c>
      <c r="U14" s="30">
        <f t="shared" si="8"/>
        <v>0.13500000000000001</v>
      </c>
      <c r="V14" s="31">
        <f t="shared" si="9"/>
        <v>0.11227272748947141</v>
      </c>
      <c r="W14" s="31">
        <f t="shared" si="10"/>
        <v>2.1727272510528597E-2</v>
      </c>
      <c r="X14" s="30">
        <f t="shared" si="11"/>
        <v>13.4</v>
      </c>
      <c r="Y14" s="82">
        <f t="shared" si="12"/>
        <v>44</v>
      </c>
      <c r="Z14" s="86">
        <f t="shared" si="13"/>
        <v>2.2727272510528598E-2</v>
      </c>
      <c r="AA14" s="86" t="str">
        <f t="shared" si="14"/>
        <v/>
      </c>
      <c r="AB14" s="86" t="str">
        <f t="shared" si="15"/>
        <v/>
      </c>
      <c r="AC14" s="86" t="str">
        <f t="shared" si="16"/>
        <v/>
      </c>
      <c r="AD14" s="86" t="str">
        <f t="shared" si="17"/>
        <v/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90" t="s">
        <v>15</v>
      </c>
      <c r="B15" s="90" t="s">
        <v>16</v>
      </c>
      <c r="C15" s="90">
        <v>45</v>
      </c>
      <c r="D15" s="90">
        <v>15.5555562973022</v>
      </c>
      <c r="E15" s="99" t="s">
        <v>107</v>
      </c>
      <c r="F15" s="49">
        <v>1</v>
      </c>
      <c r="G15" s="6">
        <f>RANK(D15,$D$5:$D$35,0)+COUNTIF($D$5:D15,D15)-1</f>
        <v>9</v>
      </c>
      <c r="H15" s="21">
        <f t="shared" si="18"/>
        <v>23.1</v>
      </c>
      <c r="I15" s="81" t="s">
        <v>41</v>
      </c>
      <c r="J15" s="2"/>
      <c r="K15" s="2"/>
      <c r="L15" s="27">
        <f t="shared" si="0"/>
        <v>2</v>
      </c>
      <c r="M15" s="27">
        <v>14</v>
      </c>
      <c r="N15" s="26" t="str">
        <f t="shared" si="1"/>
        <v>Imipenem</v>
      </c>
      <c r="O15" s="27" t="str">
        <f t="shared" si="2"/>
        <v>n=45</v>
      </c>
      <c r="P15" s="27" t="str">
        <f t="shared" si="3"/>
        <v>Tier 2</v>
      </c>
      <c r="Q15" s="28" t="str">
        <f t="shared" si="4"/>
        <v>Imipenem, n=45</v>
      </c>
      <c r="R15" s="87">
        <f t="shared" si="5"/>
        <v>2.2222223281860399E-2</v>
      </c>
      <c r="S15" s="27" t="str">
        <f t="shared" si="6"/>
        <v>0.8-16.4</v>
      </c>
      <c r="T15" s="30">
        <f t="shared" si="7"/>
        <v>8.0000000000000002E-3</v>
      </c>
      <c r="U15" s="30">
        <f t="shared" si="8"/>
        <v>0.16399999999999998</v>
      </c>
      <c r="V15" s="31">
        <f t="shared" si="9"/>
        <v>0.14177777671813957</v>
      </c>
      <c r="W15" s="31">
        <f t="shared" si="10"/>
        <v>1.4222223281860399E-2</v>
      </c>
      <c r="X15" s="30">
        <f t="shared" si="11"/>
        <v>15.599999999999998</v>
      </c>
      <c r="Y15" s="82">
        <f t="shared" si="12"/>
        <v>45</v>
      </c>
      <c r="Z15" s="86">
        <f t="shared" si="13"/>
        <v>2.2222223281860399E-2</v>
      </c>
      <c r="AA15" s="86" t="str">
        <f t="shared" si="14"/>
        <v/>
      </c>
      <c r="AB15" s="86" t="str">
        <f t="shared" si="15"/>
        <v/>
      </c>
      <c r="AC15" s="86" t="str">
        <f t="shared" si="16"/>
        <v/>
      </c>
      <c r="AD15" s="86" t="str">
        <f t="shared" si="17"/>
        <v/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90" t="s">
        <v>18</v>
      </c>
      <c r="B16" s="90" t="s">
        <v>19</v>
      </c>
      <c r="C16" s="90">
        <v>45</v>
      </c>
      <c r="D16" s="90">
        <v>44.444446563720703</v>
      </c>
      <c r="E16" s="99" t="s">
        <v>118</v>
      </c>
      <c r="F16" s="49">
        <v>1</v>
      </c>
      <c r="G16" s="6">
        <f>RANK(D16,$D$5:$D$35,0)+COUNTIF($D$5:D16,D16)-1</f>
        <v>5</v>
      </c>
      <c r="H16" s="21">
        <f t="shared" si="18"/>
        <v>29.9</v>
      </c>
      <c r="I16" s="81" t="s">
        <v>41</v>
      </c>
      <c r="J16" s="2"/>
      <c r="K16" s="2"/>
      <c r="L16" s="27">
        <f t="shared" si="0"/>
        <v>4</v>
      </c>
      <c r="M16" s="27">
        <v>8</v>
      </c>
      <c r="N16" s="26" t="str">
        <f t="shared" si="1"/>
        <v>Ceftazidime</v>
      </c>
      <c r="O16" s="27" t="str">
        <f t="shared" si="2"/>
        <v>n=45</v>
      </c>
      <c r="P16" s="27" t="str">
        <f t="shared" si="3"/>
        <v>Tier 4</v>
      </c>
      <c r="Q16" s="28" t="str">
        <f t="shared" si="4"/>
        <v>Ceftazidime, n=45</v>
      </c>
      <c r="R16" s="87">
        <f t="shared" si="5"/>
        <v>0.155555562973022</v>
      </c>
      <c r="S16" s="27" t="str">
        <f t="shared" si="6"/>
        <v>7.0-30.1</v>
      </c>
      <c r="T16" s="30">
        <f t="shared" si="7"/>
        <v>7.0000000000000007E-2</v>
      </c>
      <c r="U16" s="30">
        <f t="shared" si="8"/>
        <v>0.30099999999999999</v>
      </c>
      <c r="V16" s="31">
        <f t="shared" si="9"/>
        <v>0.14544443702697799</v>
      </c>
      <c r="W16" s="31">
        <f t="shared" si="10"/>
        <v>8.5555562973021998E-2</v>
      </c>
      <c r="X16" s="30">
        <f t="shared" si="11"/>
        <v>23.099999999999998</v>
      </c>
      <c r="Y16" s="82">
        <f t="shared" si="12"/>
        <v>45</v>
      </c>
      <c r="Z16" s="86" t="str">
        <f t="shared" si="13"/>
        <v/>
      </c>
      <c r="AA16" s="86" t="str">
        <f t="shared" si="14"/>
        <v/>
      </c>
      <c r="AB16" s="86">
        <f t="shared" si="15"/>
        <v>0.155555562973022</v>
      </c>
      <c r="AC16" s="86" t="str">
        <f t="shared" si="16"/>
        <v/>
      </c>
      <c r="AD16" s="86" t="str">
        <f t="shared" si="17"/>
        <v/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90" t="s">
        <v>153</v>
      </c>
      <c r="B17" s="90" t="s">
        <v>84</v>
      </c>
      <c r="C17" s="90">
        <v>44</v>
      </c>
      <c r="D17" s="90">
        <v>25</v>
      </c>
      <c r="E17" s="99" t="s">
        <v>119</v>
      </c>
      <c r="F17" s="92" t="s">
        <v>42</v>
      </c>
      <c r="G17" s="6">
        <f>RANK(D17,$D$5:$D$35,0)+COUNTIF($D$5:D17,D17)-1</f>
        <v>7</v>
      </c>
      <c r="H17" s="21">
        <f t="shared" si="18"/>
        <v>26.900000000000002</v>
      </c>
      <c r="I17" s="81" t="s">
        <v>41</v>
      </c>
      <c r="J17" s="2"/>
      <c r="K17" s="2"/>
      <c r="L17" s="27" t="str">
        <f t="shared" si="0"/>
        <v>O</v>
      </c>
      <c r="M17" s="27">
        <v>7</v>
      </c>
      <c r="N17" s="26" t="str">
        <f t="shared" si="1"/>
        <v>Chloramphenicol</v>
      </c>
      <c r="O17" s="27" t="str">
        <f t="shared" si="2"/>
        <v>n=44</v>
      </c>
      <c r="P17" s="27" t="str">
        <f t="shared" si="3"/>
        <v>Tier O</v>
      </c>
      <c r="Q17" s="28" t="str">
        <f t="shared" si="4"/>
        <v>Chloramphenicol, n=44</v>
      </c>
      <c r="R17" s="87">
        <f t="shared" si="5"/>
        <v>0.25</v>
      </c>
      <c r="S17" s="27" t="str">
        <f t="shared" si="6"/>
        <v>13.7-40.6</v>
      </c>
      <c r="T17" s="30">
        <f t="shared" si="7"/>
        <v>0.13699999999999998</v>
      </c>
      <c r="U17" s="30">
        <f t="shared" si="8"/>
        <v>0.40600000000000003</v>
      </c>
      <c r="V17" s="31">
        <f t="shared" si="9"/>
        <v>0.15600000000000003</v>
      </c>
      <c r="W17" s="31">
        <f t="shared" si="10"/>
        <v>0.11300000000000002</v>
      </c>
      <c r="X17" s="30">
        <f t="shared" si="11"/>
        <v>26.900000000000002</v>
      </c>
      <c r="Y17" s="82">
        <f t="shared" si="12"/>
        <v>44</v>
      </c>
      <c r="Z17" s="86" t="str">
        <f t="shared" si="13"/>
        <v/>
      </c>
      <c r="AA17" s="86" t="str">
        <f t="shared" si="14"/>
        <v/>
      </c>
      <c r="AB17" s="86">
        <f t="shared" si="15"/>
        <v>0.25</v>
      </c>
      <c r="AC17" s="86" t="str">
        <f t="shared" si="16"/>
        <v/>
      </c>
      <c r="AD17" s="86" t="str">
        <f t="shared" si="17"/>
        <v/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90" t="s">
        <v>31</v>
      </c>
      <c r="B18" s="90" t="s">
        <v>21</v>
      </c>
      <c r="C18" s="90">
        <v>45</v>
      </c>
      <c r="D18" s="90">
        <v>48.888889312744098</v>
      </c>
      <c r="E18" s="99" t="s">
        <v>120</v>
      </c>
      <c r="F18" s="49">
        <v>2</v>
      </c>
      <c r="G18" s="6">
        <f>RANK(D18,$D$5:$D$35,0)+COUNTIF($D$5:D18,D18)-1</f>
        <v>3</v>
      </c>
      <c r="H18" s="21">
        <f t="shared" si="18"/>
        <v>30.1</v>
      </c>
      <c r="I18" s="81" t="s">
        <v>41</v>
      </c>
      <c r="J18" s="2"/>
      <c r="K18" s="2"/>
      <c r="L18" s="27"/>
      <c r="M18" s="27"/>
      <c r="N18" s="26"/>
      <c r="O18" s="27"/>
      <c r="P18" s="27"/>
      <c r="Q18" s="28"/>
      <c r="R18" s="87"/>
      <c r="S18" s="27"/>
      <c r="T18" s="30"/>
      <c r="U18" s="30"/>
      <c r="V18" s="31"/>
      <c r="W18" s="31"/>
      <c r="X18" s="30"/>
      <c r="Y18" s="82"/>
      <c r="Z18" s="86"/>
      <c r="AA18" s="86"/>
      <c r="AB18" s="86"/>
      <c r="AC18" s="86"/>
      <c r="AD18" s="8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3"/>
      <c r="B19" s="3"/>
      <c r="C19" s="3"/>
      <c r="D19" s="24"/>
      <c r="E19" s="3"/>
      <c r="F19" s="3"/>
      <c r="G19" s="6"/>
      <c r="H19" s="21"/>
      <c r="I19" s="81"/>
      <c r="J19" s="2"/>
      <c r="K19" s="2"/>
      <c r="L19" s="27"/>
      <c r="M19" s="27"/>
      <c r="N19" s="26"/>
      <c r="O19" s="27"/>
      <c r="P19" s="27"/>
      <c r="Q19" s="28"/>
      <c r="R19" s="87"/>
      <c r="S19" s="27"/>
      <c r="T19" s="30"/>
      <c r="U19" s="30"/>
      <c r="V19" s="31"/>
      <c r="W19" s="31"/>
      <c r="X19" s="30"/>
      <c r="Y19" s="82"/>
      <c r="Z19" s="86"/>
      <c r="AA19" s="86"/>
      <c r="AB19" s="86"/>
      <c r="AC19" s="86"/>
      <c r="AD19" s="8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3"/>
      <c r="B20" s="35"/>
      <c r="C20" s="35"/>
      <c r="D20" s="57"/>
      <c r="E20" s="3"/>
      <c r="F20" s="33"/>
      <c r="G20" s="6"/>
      <c r="H20" s="21"/>
      <c r="I20" s="81"/>
      <c r="J20" s="2"/>
      <c r="K20" s="2"/>
      <c r="L20" s="27"/>
      <c r="M20" s="27"/>
      <c r="N20" s="26"/>
      <c r="O20" s="27"/>
      <c r="P20" s="27"/>
      <c r="Q20" s="28"/>
      <c r="R20" s="87"/>
      <c r="S20" s="27"/>
      <c r="T20" s="30"/>
      <c r="U20" s="30"/>
      <c r="V20" s="31"/>
      <c r="W20" s="31"/>
      <c r="X20" s="30"/>
      <c r="Y20" s="82"/>
      <c r="Z20" s="86"/>
      <c r="AA20" s="86"/>
      <c r="AB20" s="86"/>
      <c r="AC20" s="86"/>
      <c r="AD20" s="8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3"/>
      <c r="B21" s="3"/>
      <c r="C21" s="3"/>
      <c r="D21" s="24"/>
      <c r="E21" s="35"/>
      <c r="F21" s="33"/>
      <c r="G21" s="6"/>
      <c r="H21" s="21"/>
      <c r="I21" s="81"/>
      <c r="J21" s="2"/>
      <c r="K21" s="2"/>
      <c r="L21" s="27"/>
      <c r="M21" s="27"/>
      <c r="N21" s="26"/>
      <c r="O21" s="27"/>
      <c r="P21" s="27"/>
      <c r="Q21" s="28"/>
      <c r="R21" s="87"/>
      <c r="S21" s="27"/>
      <c r="T21" s="30"/>
      <c r="U21" s="30"/>
      <c r="V21" s="31"/>
      <c r="W21" s="31"/>
      <c r="X21" s="30"/>
      <c r="Y21" s="82"/>
      <c r="Z21" s="86"/>
      <c r="AA21" s="86"/>
      <c r="AB21" s="86"/>
      <c r="AC21" s="86"/>
      <c r="AD21" s="8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 x14ac:dyDescent="0.25">
      <c r="A22" s="3"/>
      <c r="B22" s="3"/>
      <c r="C22" s="3"/>
      <c r="D22" s="24"/>
      <c r="E22" s="3"/>
      <c r="F22" s="33"/>
      <c r="G22" s="6"/>
      <c r="H22" s="21"/>
      <c r="I22" s="81"/>
      <c r="J22" s="2"/>
      <c r="K22" s="2"/>
      <c r="L22" s="27"/>
      <c r="M22" s="27"/>
      <c r="N22" s="26"/>
      <c r="O22" s="27"/>
      <c r="P22" s="27"/>
      <c r="Q22" s="28"/>
      <c r="R22" s="87"/>
      <c r="S22" s="27"/>
      <c r="T22" s="30"/>
      <c r="U22" s="30"/>
      <c r="V22" s="31"/>
      <c r="W22" s="31"/>
      <c r="X22" s="30"/>
      <c r="Y22" s="82"/>
      <c r="Z22" s="86"/>
      <c r="AA22" s="86"/>
      <c r="AB22" s="86"/>
      <c r="AC22" s="86"/>
      <c r="AD22" s="8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 x14ac:dyDescent="0.25">
      <c r="A23" s="3"/>
      <c r="B23" s="3"/>
      <c r="C23" s="3"/>
      <c r="D23" s="24"/>
      <c r="E23" s="3"/>
      <c r="F23" s="3"/>
      <c r="G23" s="6"/>
      <c r="H23" s="21"/>
      <c r="I23" s="81"/>
      <c r="J23" s="2"/>
      <c r="K23" s="2"/>
      <c r="L23" s="27"/>
      <c r="M23" s="27"/>
      <c r="N23" s="26"/>
      <c r="O23" s="27"/>
      <c r="P23" s="27"/>
      <c r="Q23" s="28"/>
      <c r="R23" s="87"/>
      <c r="S23" s="27"/>
      <c r="T23" s="30"/>
      <c r="U23" s="30"/>
      <c r="V23" s="31"/>
      <c r="W23" s="31"/>
      <c r="X23" s="30"/>
      <c r="Y23" s="82"/>
      <c r="Z23" s="86"/>
      <c r="AA23" s="86"/>
      <c r="AB23" s="86"/>
      <c r="AC23" s="86"/>
      <c r="AD23" s="8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 x14ac:dyDescent="0.25">
      <c r="A24" s="3"/>
      <c r="B24" s="35"/>
      <c r="C24" s="35"/>
      <c r="D24" s="57"/>
      <c r="E24" s="35"/>
      <c r="F24" s="33"/>
      <c r="G24" s="6"/>
      <c r="H24" s="21"/>
      <c r="I24" s="81" t="s">
        <v>41</v>
      </c>
      <c r="J24" s="2"/>
      <c r="K24" s="2"/>
      <c r="L24" s="27"/>
      <c r="M24" s="27"/>
      <c r="N24" s="26"/>
      <c r="O24" s="27"/>
      <c r="P24" s="27"/>
      <c r="Q24" s="28"/>
      <c r="R24" s="87"/>
      <c r="S24" s="27"/>
      <c r="T24" s="30"/>
      <c r="U24" s="30"/>
      <c r="V24" s="31"/>
      <c r="W24" s="31"/>
      <c r="X24" s="30"/>
      <c r="Y24" s="82"/>
      <c r="Z24" s="86"/>
      <c r="AA24" s="86"/>
      <c r="AB24" s="86"/>
      <c r="AC24" s="86"/>
      <c r="AD24" s="86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 x14ac:dyDescent="0.25">
      <c r="A25" s="3"/>
      <c r="B25" s="35"/>
      <c r="C25" s="35"/>
      <c r="D25" s="57"/>
      <c r="E25" s="35"/>
      <c r="F25" s="33"/>
      <c r="G25" s="6"/>
      <c r="H25" s="21"/>
      <c r="I25" s="81"/>
      <c r="K25" s="2"/>
      <c r="L25" s="27"/>
      <c r="M25" s="27"/>
      <c r="N25" s="26"/>
      <c r="O25" s="27"/>
      <c r="P25" s="27"/>
      <c r="Q25" s="28"/>
      <c r="R25" s="87"/>
      <c r="S25" s="27"/>
      <c r="T25" s="30"/>
      <c r="U25" s="30"/>
      <c r="V25" s="31"/>
      <c r="W25" s="31"/>
      <c r="X25" s="30"/>
      <c r="Y25" s="82"/>
      <c r="Z25" s="86"/>
      <c r="AA25" s="86"/>
      <c r="AB25" s="86"/>
      <c r="AC25" s="86"/>
      <c r="AD25" s="8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 x14ac:dyDescent="0.25">
      <c r="A26" s="3"/>
      <c r="B26" s="35"/>
      <c r="C26" s="35"/>
      <c r="D26" s="57"/>
      <c r="E26" s="35"/>
      <c r="F26" s="48"/>
      <c r="G26" s="6"/>
      <c r="H26" s="21"/>
      <c r="I26" s="81" t="s">
        <v>41</v>
      </c>
      <c r="J26" s="2"/>
      <c r="K26" s="2"/>
      <c r="L26" s="27"/>
      <c r="M26" s="27"/>
      <c r="N26" s="26"/>
      <c r="O26" s="27"/>
      <c r="P26" s="27"/>
      <c r="Q26" s="28"/>
      <c r="R26" s="87"/>
      <c r="S26" s="27"/>
      <c r="T26" s="30"/>
      <c r="U26" s="30"/>
      <c r="V26" s="31"/>
      <c r="W26" s="31"/>
      <c r="X26" s="30"/>
      <c r="Y26" s="82"/>
      <c r="Z26" s="86"/>
      <c r="AA26" s="86"/>
      <c r="AB26" s="86"/>
      <c r="AC26" s="86"/>
      <c r="AD26" s="8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customHeight="1" x14ac:dyDescent="0.25">
      <c r="A27" s="3"/>
      <c r="B27" s="3"/>
      <c r="C27" s="3"/>
      <c r="D27" s="24"/>
      <c r="E27" s="35"/>
      <c r="F27" s="33"/>
      <c r="G27" s="6"/>
      <c r="H27" s="21"/>
      <c r="I27" s="81"/>
      <c r="J27" s="2"/>
      <c r="K27" s="2"/>
      <c r="L27" s="27"/>
      <c r="M27" s="27"/>
      <c r="N27" s="26"/>
      <c r="O27" s="27"/>
      <c r="P27" s="27"/>
      <c r="Q27" s="28"/>
      <c r="R27" s="29"/>
      <c r="S27" s="27"/>
      <c r="T27" s="30"/>
      <c r="U27" s="30"/>
      <c r="V27" s="31"/>
      <c r="W27" s="31"/>
      <c r="X27" s="30"/>
      <c r="Y27" s="82"/>
      <c r="Z27" s="62"/>
      <c r="AA27" s="84"/>
      <c r="AB27" s="86"/>
      <c r="AC27" s="84"/>
      <c r="AD27" s="8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 x14ac:dyDescent="0.25">
      <c r="A28" s="52"/>
      <c r="B28" s="52"/>
      <c r="C28" s="52"/>
      <c r="D28" s="56"/>
      <c r="E28" s="52"/>
      <c r="F28" s="52"/>
      <c r="G28" s="6"/>
      <c r="H28" s="21"/>
      <c r="I28" s="81"/>
      <c r="J28" s="2"/>
      <c r="K28" s="2"/>
      <c r="L28" s="27"/>
      <c r="M28" s="27"/>
      <c r="N28" s="26"/>
      <c r="O28" s="27"/>
      <c r="P28" s="27"/>
      <c r="Q28" s="28"/>
      <c r="R28" s="29"/>
      <c r="S28" s="27"/>
      <c r="T28" s="30"/>
      <c r="U28" s="30"/>
      <c r="V28" s="31"/>
      <c r="W28" s="31"/>
      <c r="X28" s="30"/>
      <c r="Y28" s="82"/>
      <c r="Z28" s="62"/>
      <c r="AA28" s="84" t="str">
        <f>IF(AND(R28&gt;5%,R28&lt;=10%,Y28&gt;=30),R28,"")</f>
        <v/>
      </c>
      <c r="AB28" s="86" t="str">
        <f>IF(AND(R28&gt;10%,R28&lt;=30%,Y28&gt;=30),R28,"")</f>
        <v/>
      </c>
      <c r="AC28" s="84" t="str">
        <f>IF(AND(R28&gt;30%,Y28&gt;=30),R28,"")</f>
        <v/>
      </c>
      <c r="AD28" s="8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 x14ac:dyDescent="0.25">
      <c r="A29" s="39"/>
      <c r="B29" s="39"/>
      <c r="C29" s="39"/>
      <c r="D29" s="43"/>
      <c r="E29" s="39"/>
      <c r="F29" s="46"/>
      <c r="G29" s="6"/>
      <c r="H29" s="21"/>
      <c r="I29" s="81"/>
      <c r="J29" s="2"/>
      <c r="K29" s="2"/>
      <c r="L29" s="27"/>
      <c r="M29" s="27"/>
      <c r="N29" s="26"/>
      <c r="O29" s="27"/>
      <c r="P29" s="27"/>
      <c r="Q29" s="28"/>
      <c r="R29" s="29"/>
      <c r="S29" s="27"/>
      <c r="T29" s="30"/>
      <c r="U29" s="30"/>
      <c r="V29" s="31"/>
      <c r="W29" s="31"/>
      <c r="X29" s="30"/>
      <c r="Y29" s="82"/>
      <c r="Z29" s="62"/>
      <c r="AA29" s="84" t="str">
        <f>IF(AND(R29&gt;5%,R29&lt;=10%,Y29&gt;=30),R29,"")</f>
        <v/>
      </c>
      <c r="AB29" s="86" t="str">
        <f>IF(AND(R29&gt;10%,R29&lt;=30%,Y29&gt;=30),R29,"")</f>
        <v/>
      </c>
      <c r="AC29" s="84" t="str">
        <f>IF(AND(R29&gt;30%,Y29&gt;=30),R29,"")</f>
        <v/>
      </c>
      <c r="AD29" s="8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 x14ac:dyDescent="0.25">
      <c r="A30" s="52"/>
      <c r="B30" s="52"/>
      <c r="C30" s="52"/>
      <c r="D30" s="56"/>
      <c r="E30" s="52"/>
      <c r="F30" s="52"/>
      <c r="G30" s="6"/>
      <c r="H30" s="21"/>
      <c r="I30" s="81"/>
      <c r="J30" s="2"/>
      <c r="K30" s="2"/>
      <c r="L30" s="2"/>
      <c r="M30" s="2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 x14ac:dyDescent="0.25">
      <c r="A31" s="39"/>
      <c r="B31" s="39"/>
      <c r="C31" s="39"/>
      <c r="D31" s="43"/>
      <c r="E31" s="39"/>
      <c r="F31" s="46"/>
      <c r="G31" s="6"/>
      <c r="H31" s="21"/>
      <c r="I31" s="81"/>
      <c r="J31" s="2"/>
      <c r="K31" s="2"/>
      <c r="L31" s="2"/>
      <c r="M31" s="2"/>
      <c r="N31" s="2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 x14ac:dyDescent="0.25">
      <c r="A32" s="40"/>
      <c r="B32" s="40"/>
      <c r="C32" s="52"/>
      <c r="D32" s="56"/>
      <c r="E32" s="52"/>
      <c r="F32" s="52"/>
      <c r="G32" s="6"/>
      <c r="H32" s="21"/>
      <c r="I32" s="81"/>
      <c r="J32" s="2"/>
      <c r="K32" s="2"/>
      <c r="L32" s="2"/>
      <c r="M32" s="2"/>
      <c r="N32" s="2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 x14ac:dyDescent="0.25">
      <c r="A33" s="2"/>
      <c r="B33" s="2"/>
      <c r="C33" s="81"/>
      <c r="D33" s="14"/>
      <c r="E33" s="81"/>
      <c r="F33" s="81"/>
      <c r="G33" s="16"/>
      <c r="H33" s="81"/>
      <c r="I33" s="81"/>
      <c r="J33" s="2"/>
      <c r="K33" s="2"/>
      <c r="L33" s="2"/>
      <c r="M33" s="2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 x14ac:dyDescent="0.25">
      <c r="A34" s="53"/>
      <c r="B34" s="54"/>
      <c r="C34" s="1"/>
      <c r="D34" s="15"/>
      <c r="E34" s="1"/>
      <c r="F34" s="1"/>
      <c r="G34" s="16"/>
      <c r="H34" s="81"/>
      <c r="I34" s="81"/>
      <c r="J34" s="2"/>
      <c r="K34" s="2"/>
      <c r="L34" s="2"/>
      <c r="M34" s="2"/>
      <c r="N34" s="2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5">
      <c r="A35" s="2"/>
      <c r="B35" s="2"/>
      <c r="C35" s="2"/>
      <c r="D35" s="15"/>
      <c r="E35" s="1"/>
      <c r="F35" s="1"/>
      <c r="G35" s="22"/>
      <c r="H35" s="2"/>
      <c r="I35" s="8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5.75" customHeight="1" x14ac:dyDescent="0.25">
      <c r="A36" s="17"/>
      <c r="B36" s="17"/>
      <c r="C36" s="18"/>
      <c r="D36" s="14"/>
      <c r="E36" s="2"/>
      <c r="F36" s="2"/>
      <c r="G36" s="22"/>
      <c r="H36" s="2"/>
      <c r="I36" s="8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5.75" customHeight="1" x14ac:dyDescent="0.25">
      <c r="A37" s="17"/>
      <c r="B37" s="20"/>
      <c r="C37" s="18"/>
      <c r="D37" s="14"/>
      <c r="E37" s="2"/>
      <c r="F37" s="2"/>
      <c r="G37" s="6"/>
      <c r="H37" s="81"/>
      <c r="I37" s="8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25">
      <c r="A38" s="17"/>
      <c r="B38" s="20"/>
      <c r="C38" s="18"/>
      <c r="D38" s="19"/>
      <c r="E38" s="18"/>
      <c r="F38" s="18"/>
      <c r="G38" s="6"/>
      <c r="H38" s="81"/>
      <c r="I38" s="8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 x14ac:dyDescent="0.25">
      <c r="A39" s="2"/>
      <c r="B39" s="2"/>
      <c r="C39" s="81"/>
      <c r="D39" s="19"/>
      <c r="E39" s="18"/>
      <c r="F39" s="18"/>
      <c r="G39" s="22"/>
      <c r="H39" s="2"/>
      <c r="I39" s="8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 x14ac:dyDescent="0.25">
      <c r="A40" s="2"/>
      <c r="B40" s="2"/>
      <c r="C40" s="81"/>
      <c r="D40" s="14"/>
      <c r="E40" s="2"/>
      <c r="F40" s="2"/>
      <c r="G40" s="22"/>
      <c r="H40" s="2"/>
      <c r="I40" s="8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 x14ac:dyDescent="0.25">
      <c r="A41" s="2"/>
      <c r="B41" s="2"/>
      <c r="C41" s="81"/>
      <c r="D41" s="14"/>
      <c r="E41" s="81"/>
      <c r="F41" s="81"/>
      <c r="G41" s="16"/>
      <c r="H41" s="81"/>
      <c r="I41" s="8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5.75" customHeight="1" x14ac:dyDescent="0.25">
      <c r="A42" s="23"/>
      <c r="B42" s="23"/>
      <c r="C42" s="23"/>
      <c r="D42" s="14"/>
      <c r="E42" s="81"/>
      <c r="F42" s="81"/>
      <c r="G42" s="16"/>
      <c r="H42" s="81"/>
      <c r="I42" s="8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 x14ac:dyDescent="0.25">
      <c r="A43" s="23"/>
      <c r="B43" s="23"/>
      <c r="C43" s="23"/>
      <c r="D43" s="14"/>
      <c r="E43" s="81"/>
      <c r="F43" s="81"/>
      <c r="G43" s="16"/>
      <c r="H43" s="81"/>
      <c r="I43" s="8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 x14ac:dyDescent="0.25">
      <c r="A44" s="7"/>
      <c r="B44" s="7"/>
      <c r="C44" s="7"/>
      <c r="D44" s="50"/>
      <c r="E44" s="23"/>
      <c r="F44" s="23"/>
      <c r="G44" s="16"/>
      <c r="H44" s="81"/>
      <c r="I44" s="8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 x14ac:dyDescent="0.25">
      <c r="A45" s="7"/>
      <c r="B45" s="7"/>
      <c r="C45" s="7"/>
      <c r="D45" s="50"/>
      <c r="E45" s="23"/>
      <c r="F45" s="23"/>
      <c r="G45" s="16"/>
      <c r="H45" s="81"/>
      <c r="I45" s="8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 x14ac:dyDescent="0.25">
      <c r="A46" s="17"/>
      <c r="B46" s="17"/>
      <c r="C46" s="17"/>
      <c r="D46" s="51"/>
      <c r="E46" s="7"/>
      <c r="F46" s="7"/>
      <c r="G46" s="16"/>
      <c r="H46" s="81"/>
      <c r="I46" s="8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 x14ac:dyDescent="0.25">
      <c r="A47" s="7"/>
      <c r="B47" s="7"/>
      <c r="C47" s="7"/>
      <c r="D47" s="51"/>
      <c r="E47" s="7"/>
      <c r="F47" s="7"/>
      <c r="G47" s="16"/>
      <c r="H47" s="81"/>
      <c r="I47" s="8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 x14ac:dyDescent="0.25">
      <c r="A48" s="7"/>
      <c r="B48" s="7"/>
      <c r="C48" s="7"/>
      <c r="D48" s="19"/>
      <c r="E48" s="17"/>
      <c r="F48" s="17"/>
      <c r="G48" s="16"/>
      <c r="H48" s="81"/>
      <c r="I48" s="8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 x14ac:dyDescent="0.25">
      <c r="A49" s="7"/>
      <c r="B49" s="7"/>
      <c r="C49" s="7"/>
      <c r="D49" s="51"/>
      <c r="E49" s="7"/>
      <c r="F49" s="7"/>
      <c r="G49" s="16"/>
      <c r="H49" s="81"/>
      <c r="I49" s="8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 x14ac:dyDescent="0.25">
      <c r="A50" s="17"/>
      <c r="B50" s="17"/>
      <c r="C50" s="17"/>
      <c r="D50" s="51"/>
      <c r="E50" s="7"/>
      <c r="F50" s="7"/>
      <c r="G50" s="16"/>
      <c r="H50" s="81"/>
      <c r="I50" s="8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 x14ac:dyDescent="0.25">
      <c r="A51" s="7"/>
      <c r="B51" s="7"/>
      <c r="C51" s="7"/>
      <c r="D51" s="51"/>
      <c r="E51" s="7"/>
      <c r="F51" s="7"/>
      <c r="G51" s="16"/>
      <c r="H51" s="81"/>
      <c r="I51" s="8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 x14ac:dyDescent="0.25">
      <c r="A52" s="2"/>
      <c r="B52" s="2"/>
      <c r="C52" s="2"/>
      <c r="D52" s="19"/>
      <c r="E52" s="17"/>
      <c r="F52" s="17"/>
      <c r="G52" s="16"/>
      <c r="H52" s="81"/>
      <c r="I52" s="8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 x14ac:dyDescent="0.25">
      <c r="A53" s="7"/>
      <c r="B53" s="7"/>
      <c r="C53" s="7"/>
      <c r="D53" s="51"/>
      <c r="E53" s="7"/>
      <c r="F53" s="7"/>
      <c r="G53" s="16"/>
      <c r="H53" s="81"/>
      <c r="I53" s="8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 x14ac:dyDescent="0.25">
      <c r="D54" s="14"/>
      <c r="E54" s="2"/>
      <c r="F54" s="2"/>
      <c r="G54" s="16"/>
      <c r="H54" s="81"/>
      <c r="I54" s="8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 x14ac:dyDescent="0.25">
      <c r="D55" s="51"/>
      <c r="E55" s="7"/>
      <c r="F55" s="7"/>
      <c r="G55" s="16"/>
      <c r="H55" s="81"/>
      <c r="I55" s="8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" customHeight="1" x14ac:dyDescent="0.25">
      <c r="A56" s="8" t="s">
        <v>163</v>
      </c>
      <c r="B56" s="80" t="s">
        <v>164</v>
      </c>
      <c r="C56" s="9"/>
      <c r="D56" s="10"/>
      <c r="E56" s="9"/>
      <c r="F56" s="45"/>
      <c r="G56" s="11"/>
      <c r="H56" s="9"/>
      <c r="I56" s="81"/>
      <c r="J56" s="2"/>
      <c r="K56" s="2"/>
      <c r="L56" s="32" t="s">
        <v>55</v>
      </c>
      <c r="M56" s="2"/>
      <c r="N56" s="2"/>
      <c r="O56" s="2"/>
      <c r="P56" s="2"/>
      <c r="Q56" s="2"/>
      <c r="R56" s="2"/>
      <c r="S56" s="2"/>
      <c r="T56" s="2"/>
      <c r="U56" s="2"/>
      <c r="V56" s="88"/>
      <c r="W56" s="2"/>
      <c r="X56" s="2"/>
      <c r="Y56" s="2"/>
      <c r="Z56" s="2"/>
      <c r="AA56" s="2"/>
      <c r="AB56" s="2"/>
      <c r="AC56" s="2"/>
      <c r="AD56" s="2"/>
    </row>
    <row r="57" spans="1:42" ht="15" customHeight="1" x14ac:dyDescent="0.25">
      <c r="A57" s="4" t="s">
        <v>4</v>
      </c>
      <c r="B57" s="4" t="s">
        <v>5</v>
      </c>
      <c r="C57" s="4" t="s">
        <v>6</v>
      </c>
      <c r="D57" s="12" t="s">
        <v>7</v>
      </c>
      <c r="E57" s="4" t="s">
        <v>8</v>
      </c>
      <c r="F57" s="47" t="s">
        <v>0</v>
      </c>
      <c r="G57" s="13" t="s">
        <v>1</v>
      </c>
      <c r="H57" s="4" t="s">
        <v>32</v>
      </c>
      <c r="I57" s="81"/>
      <c r="J57" s="2"/>
      <c r="K57" s="2"/>
      <c r="L57" s="60" t="s">
        <v>0</v>
      </c>
      <c r="M57" s="42" t="s">
        <v>1</v>
      </c>
      <c r="N57" s="36" t="s">
        <v>33</v>
      </c>
      <c r="O57" s="42" t="s">
        <v>6</v>
      </c>
      <c r="P57" s="42" t="s">
        <v>34</v>
      </c>
      <c r="Q57" s="89" t="s">
        <v>60</v>
      </c>
      <c r="R57" s="38" t="s">
        <v>35</v>
      </c>
      <c r="S57" s="37" t="s">
        <v>8</v>
      </c>
      <c r="T57" s="42" t="s">
        <v>36</v>
      </c>
      <c r="U57" s="42" t="s">
        <v>37</v>
      </c>
      <c r="V57" s="38" t="s">
        <v>38</v>
      </c>
      <c r="W57" s="38" t="s">
        <v>39</v>
      </c>
      <c r="X57" s="61" t="s">
        <v>40</v>
      </c>
      <c r="Y57" s="83" t="s">
        <v>77</v>
      </c>
      <c r="Z57" s="85" t="s">
        <v>80</v>
      </c>
      <c r="AA57" s="85" t="s">
        <v>81</v>
      </c>
      <c r="AB57" s="85" t="s">
        <v>82</v>
      </c>
      <c r="AC57" s="85" t="s">
        <v>78</v>
      </c>
      <c r="AD57" s="85" t="s">
        <v>79</v>
      </c>
    </row>
    <row r="58" spans="1:42" ht="15" customHeight="1" x14ac:dyDescent="0.25">
      <c r="A58" s="108"/>
      <c r="B58" s="109"/>
      <c r="C58" s="109"/>
      <c r="D58" s="109"/>
      <c r="E58" s="109"/>
      <c r="F58" s="109"/>
      <c r="G58" s="109"/>
      <c r="H58" s="110"/>
      <c r="I58" s="81"/>
      <c r="J58" s="2"/>
      <c r="K58" s="2"/>
      <c r="L58" s="27">
        <f t="shared" ref="L58:L71" si="19">INDEX($F$59:$F$77,MATCH(M58,$G$59:$G$77,0))</f>
        <v>1</v>
      </c>
      <c r="M58" s="27">
        <v>1</v>
      </c>
      <c r="N58" s="26" t="str">
        <f>INDEX($B$59:$B$88,MATCH(M58,$G$59:$G$89,0))</f>
        <v>Ceftriaxone</v>
      </c>
      <c r="O58" s="27" t="str">
        <f t="shared" ref="O58:O71" si="20">"n="&amp;INDEX($C$59:$C$87,MATCH(M58,$G$59:$G$87,0))</f>
        <v>n=32</v>
      </c>
      <c r="P58" s="27" t="str">
        <f t="shared" ref="P58:P71" si="21">IF(L58&lt;&gt;"","Tier "&amp;L58,"")</f>
        <v>Tier 1</v>
      </c>
      <c r="Q58" s="28" t="str">
        <f t="shared" ref="Q58:Q71" si="22">N58&amp;", "&amp;O58</f>
        <v>Ceftriaxone, n=32</v>
      </c>
      <c r="R58" s="87">
        <f t="shared" ref="R58:R71" si="23">(INDEX($D$59:$D$86,MATCH(M58,$G$59:$G$86,0)))/100</f>
        <v>1</v>
      </c>
      <c r="S58" s="27" t="str">
        <f t="shared" ref="S58:S71" si="24">INDEX($E$59:$E$87,MATCH(M58,$G$59:$G$87,0))</f>
        <v>86.7-100</v>
      </c>
      <c r="T58" s="30">
        <f t="shared" ref="T58:T71" si="25">LEFT(S58,FIND("-",S58)-1)/100</f>
        <v>0.86699999999999999</v>
      </c>
      <c r="U58" s="30">
        <f t="shared" ref="U58:U71" si="26">REPLACE(S58,1,FIND("-",S58),"")/100</f>
        <v>1</v>
      </c>
      <c r="V58" s="31">
        <f t="shared" ref="V58:V71" si="27">U58-R58</f>
        <v>0</v>
      </c>
      <c r="W58" s="31">
        <f t="shared" ref="W58:W71" si="28">R58-T58</f>
        <v>0.13300000000000001</v>
      </c>
      <c r="X58" s="30">
        <f t="shared" ref="X58:X71" si="29">(U58-T58)*100</f>
        <v>13.3</v>
      </c>
      <c r="Y58" s="82">
        <f t="shared" ref="Y58:Y71" si="30">INDEX($C$5:$C$31,MATCH(M58,$G$5:$G$31,0))</f>
        <v>139</v>
      </c>
      <c r="Z58" s="86" t="str">
        <f t="shared" ref="Z58:Z71" si="31">IF(AND(R58&lt;=5%, Y58&gt;=30),R58,"")</f>
        <v/>
      </c>
      <c r="AA58" s="86" t="str">
        <f t="shared" ref="AA58:AA71" si="32">IF(AND(R58&gt;5%,R58&lt;=10%,Y58&gt;=30),R58,"")</f>
        <v/>
      </c>
      <c r="AB58" s="86" t="str">
        <f t="shared" ref="AB58:AB71" si="33">IF(AND(R58&gt;10%,R58&lt;=30%,Y58&gt;=30),R58,"")</f>
        <v/>
      </c>
      <c r="AC58" s="86">
        <f t="shared" ref="AC58:AC71" si="34">IF(AND(R58&gt;30%,Y58&gt;=30),R58,"")</f>
        <v>1</v>
      </c>
      <c r="AD58" s="86" t="str">
        <f t="shared" ref="AD58:AD71" si="35">IF(Y58&lt;30,R58,"")</f>
        <v/>
      </c>
    </row>
    <row r="59" spans="1:42" ht="15" customHeight="1" x14ac:dyDescent="0.25">
      <c r="A59" s="3" t="s">
        <v>47</v>
      </c>
      <c r="B59" s="79" t="s">
        <v>48</v>
      </c>
      <c r="C59" s="35">
        <v>32</v>
      </c>
      <c r="D59" s="57">
        <v>75</v>
      </c>
      <c r="E59" s="35" t="s">
        <v>154</v>
      </c>
      <c r="F59" s="48">
        <v>1</v>
      </c>
      <c r="G59" s="6">
        <f>RANK(D59,$D$59:$D$77,0)+COUNTIF($D$59:D59,D59)-1</f>
        <v>2</v>
      </c>
      <c r="H59" s="21">
        <f>(REPLACE(E59,1,FIND("-",E59),""))-(LEFT(E59,FIND("-",E59)-1))</f>
        <v>31.700000000000003</v>
      </c>
      <c r="I59" s="81" t="s">
        <v>41</v>
      </c>
      <c r="J59" s="2"/>
      <c r="K59" s="2"/>
      <c r="L59" s="27">
        <f t="shared" si="19"/>
        <v>1</v>
      </c>
      <c r="M59" s="27">
        <v>2</v>
      </c>
      <c r="N59" s="26" t="str">
        <f t="shared" ref="N59:N71" si="36">INDEX($B$59:$B$88,MATCH(M59,$G$59:$G$89,0))</f>
        <v>Ampicillin</v>
      </c>
      <c r="O59" s="27" t="str">
        <f t="shared" si="20"/>
        <v>n=32</v>
      </c>
      <c r="P59" s="27" t="str">
        <f t="shared" si="21"/>
        <v>Tier 1</v>
      </c>
      <c r="Q59" s="28" t="str">
        <f t="shared" si="22"/>
        <v>Ampicillin, n=32</v>
      </c>
      <c r="R59" s="87">
        <f t="shared" si="23"/>
        <v>0.75</v>
      </c>
      <c r="S59" s="27" t="str">
        <f t="shared" si="24"/>
        <v>56.2-87.9</v>
      </c>
      <c r="T59" s="30">
        <f t="shared" si="25"/>
        <v>0.56200000000000006</v>
      </c>
      <c r="U59" s="30">
        <f t="shared" si="26"/>
        <v>0.879</v>
      </c>
      <c r="V59" s="31">
        <f t="shared" si="27"/>
        <v>0.129</v>
      </c>
      <c r="W59" s="31">
        <f t="shared" si="28"/>
        <v>0.18799999999999994</v>
      </c>
      <c r="X59" s="30">
        <f t="shared" si="29"/>
        <v>31.699999999999996</v>
      </c>
      <c r="Y59" s="82">
        <f t="shared" si="30"/>
        <v>45</v>
      </c>
      <c r="Z59" s="86" t="str">
        <f t="shared" si="31"/>
        <v/>
      </c>
      <c r="AA59" s="86" t="str">
        <f t="shared" si="32"/>
        <v/>
      </c>
      <c r="AB59" s="86" t="str">
        <f t="shared" si="33"/>
        <v/>
      </c>
      <c r="AC59" s="86">
        <f t="shared" si="34"/>
        <v>0.75</v>
      </c>
      <c r="AD59" s="86" t="str">
        <f t="shared" si="35"/>
        <v/>
      </c>
    </row>
    <row r="60" spans="1:42" ht="15" customHeight="1" x14ac:dyDescent="0.25">
      <c r="A60" s="3" t="s">
        <v>145</v>
      </c>
      <c r="B60" s="35" t="s">
        <v>83</v>
      </c>
      <c r="C60" s="35">
        <v>32</v>
      </c>
      <c r="D60" s="57">
        <v>37.5</v>
      </c>
      <c r="E60" s="3" t="s">
        <v>155</v>
      </c>
      <c r="F60" s="48">
        <v>1</v>
      </c>
      <c r="G60" s="6">
        <f>RANK(D60,$D$59:$D$77,0)+COUNTIF($D$59:D60,D60)-1</f>
        <v>5</v>
      </c>
      <c r="H60" s="21">
        <f t="shared" ref="H60:H72" si="37">(REPLACE(E60,1,FIND("-",E60),""))-(LEFT(E60,FIND("-",E60)-1))</f>
        <v>34.599999999999994</v>
      </c>
      <c r="I60" s="81" t="s">
        <v>41</v>
      </c>
      <c r="J60" s="2"/>
      <c r="K60" s="2"/>
      <c r="L60" s="27">
        <f t="shared" si="19"/>
        <v>1</v>
      </c>
      <c r="M60" s="27">
        <v>4</v>
      </c>
      <c r="N60" s="26" t="str">
        <f t="shared" si="36"/>
        <v>Ciprofloxacin</v>
      </c>
      <c r="O60" s="27" t="str">
        <f t="shared" si="20"/>
        <v>n=32</v>
      </c>
      <c r="P60" s="27" t="str">
        <f t="shared" si="21"/>
        <v>Tier 1</v>
      </c>
      <c r="Q60" s="28" t="str">
        <f t="shared" si="22"/>
        <v>Ciprofloxacin, n=32</v>
      </c>
      <c r="R60" s="87">
        <f t="shared" si="23"/>
        <v>0.40625</v>
      </c>
      <c r="S60" s="27" t="str">
        <f t="shared" si="24"/>
        <v>24.2-59.2</v>
      </c>
      <c r="T60" s="30">
        <f t="shared" si="25"/>
        <v>0.24199999999999999</v>
      </c>
      <c r="U60" s="30">
        <f t="shared" si="26"/>
        <v>0.59200000000000008</v>
      </c>
      <c r="V60" s="31">
        <f t="shared" si="27"/>
        <v>0.18575000000000008</v>
      </c>
      <c r="W60" s="31">
        <f t="shared" si="28"/>
        <v>0.16425000000000001</v>
      </c>
      <c r="X60" s="30">
        <f t="shared" si="29"/>
        <v>35.000000000000007</v>
      </c>
      <c r="Y60" s="82">
        <f t="shared" si="30"/>
        <v>45</v>
      </c>
      <c r="Z60" s="86" t="str">
        <f t="shared" si="31"/>
        <v/>
      </c>
      <c r="AA60" s="86" t="str">
        <f t="shared" si="32"/>
        <v/>
      </c>
      <c r="AB60" s="86" t="str">
        <f t="shared" si="33"/>
        <v/>
      </c>
      <c r="AC60" s="86">
        <f t="shared" si="34"/>
        <v>0.40625</v>
      </c>
      <c r="AD60" s="86" t="str">
        <f t="shared" si="35"/>
        <v/>
      </c>
    </row>
    <row r="61" spans="1:42" ht="15" customHeight="1" x14ac:dyDescent="0.25">
      <c r="A61" s="3" t="s">
        <v>9</v>
      </c>
      <c r="B61" s="3" t="s">
        <v>10</v>
      </c>
      <c r="C61" s="3">
        <v>32</v>
      </c>
      <c r="D61" s="24">
        <v>15.625</v>
      </c>
      <c r="E61" s="3" t="s">
        <v>156</v>
      </c>
      <c r="F61" s="33">
        <v>4</v>
      </c>
      <c r="G61" s="6">
        <f>RANK(D61,$D$59:$D$77,0)+COUNTIF($D$59:D61,D61)-1</f>
        <v>9</v>
      </c>
      <c r="H61" s="21">
        <f t="shared" si="37"/>
        <v>27.6</v>
      </c>
      <c r="I61" s="81" t="s">
        <v>41</v>
      </c>
      <c r="J61" s="2"/>
      <c r="K61" s="2"/>
      <c r="L61" s="27">
        <f t="shared" si="19"/>
        <v>1</v>
      </c>
      <c r="M61" s="27">
        <v>5</v>
      </c>
      <c r="N61" s="26" t="str">
        <f t="shared" si="36"/>
        <v>Ampicillin/Sulbactam</v>
      </c>
      <c r="O61" s="27" t="str">
        <f t="shared" si="20"/>
        <v>n=32</v>
      </c>
      <c r="P61" s="27" t="str">
        <f t="shared" si="21"/>
        <v>Tier 1</v>
      </c>
      <c r="Q61" s="28" t="str">
        <f t="shared" si="22"/>
        <v>Ampicillin/Sulbactam, n=32</v>
      </c>
      <c r="R61" s="87">
        <f t="shared" si="23"/>
        <v>0.375</v>
      </c>
      <c r="S61" s="27" t="str">
        <f t="shared" si="24"/>
        <v>21.7-56.3</v>
      </c>
      <c r="T61" s="30">
        <f t="shared" si="25"/>
        <v>0.217</v>
      </c>
      <c r="U61" s="30">
        <f t="shared" si="26"/>
        <v>0.56299999999999994</v>
      </c>
      <c r="V61" s="31">
        <f t="shared" si="27"/>
        <v>0.18799999999999994</v>
      </c>
      <c r="W61" s="31">
        <f t="shared" si="28"/>
        <v>0.158</v>
      </c>
      <c r="X61" s="30">
        <f t="shared" si="29"/>
        <v>34.599999999999994</v>
      </c>
      <c r="Y61" s="82">
        <f t="shared" si="30"/>
        <v>45</v>
      </c>
      <c r="Z61" s="86" t="str">
        <f t="shared" si="31"/>
        <v/>
      </c>
      <c r="AA61" s="86" t="str">
        <f t="shared" si="32"/>
        <v/>
      </c>
      <c r="AB61" s="86" t="str">
        <f t="shared" si="33"/>
        <v/>
      </c>
      <c r="AC61" s="86">
        <f t="shared" si="34"/>
        <v>0.375</v>
      </c>
      <c r="AD61" s="86" t="str">
        <f t="shared" si="35"/>
        <v/>
      </c>
    </row>
    <row r="62" spans="1:42" ht="15" customHeight="1" x14ac:dyDescent="0.25">
      <c r="A62" s="3" t="s">
        <v>22</v>
      </c>
      <c r="B62" s="35" t="s">
        <v>23</v>
      </c>
      <c r="C62" s="35">
        <v>32</v>
      </c>
      <c r="D62" s="57">
        <v>100</v>
      </c>
      <c r="E62" s="3" t="s">
        <v>157</v>
      </c>
      <c r="F62" s="48">
        <v>1</v>
      </c>
      <c r="G62" s="6">
        <f>RANK(D62,$D$59:$D$77,0)+COUNTIF($D$59:D62,D62)-1</f>
        <v>1</v>
      </c>
      <c r="H62" s="21">
        <f t="shared" si="37"/>
        <v>13.299999999999997</v>
      </c>
      <c r="I62" s="81" t="s">
        <v>41</v>
      </c>
      <c r="J62" s="2"/>
      <c r="K62" s="2"/>
      <c r="L62" s="27">
        <f t="shared" si="19"/>
        <v>1</v>
      </c>
      <c r="M62" s="27">
        <v>6</v>
      </c>
      <c r="N62" s="26" t="str">
        <f t="shared" si="36"/>
        <v>Cefotaxime</v>
      </c>
      <c r="O62" s="27" t="str">
        <f t="shared" si="20"/>
        <v>n=32</v>
      </c>
      <c r="P62" s="27" t="str">
        <f t="shared" si="21"/>
        <v>Tier 1</v>
      </c>
      <c r="Q62" s="28" t="str">
        <f t="shared" si="22"/>
        <v>Cefotaxime, n=32</v>
      </c>
      <c r="R62" s="87">
        <f t="shared" si="23"/>
        <v>0.28125</v>
      </c>
      <c r="S62" s="27" t="str">
        <f t="shared" si="24"/>
        <v>14.4-47.0</v>
      </c>
      <c r="T62" s="30">
        <f t="shared" si="25"/>
        <v>0.14400000000000002</v>
      </c>
      <c r="U62" s="30">
        <f t="shared" si="26"/>
        <v>0.47</v>
      </c>
      <c r="V62" s="31">
        <f t="shared" si="27"/>
        <v>0.18874999999999997</v>
      </c>
      <c r="W62" s="31">
        <f t="shared" si="28"/>
        <v>0.13724999999999998</v>
      </c>
      <c r="X62" s="30">
        <f t="shared" si="29"/>
        <v>32.599999999999994</v>
      </c>
      <c r="Y62" s="82">
        <f t="shared" si="30"/>
        <v>45</v>
      </c>
      <c r="Z62" s="86" t="str">
        <f t="shared" si="31"/>
        <v/>
      </c>
      <c r="AA62" s="86" t="str">
        <f t="shared" si="32"/>
        <v/>
      </c>
      <c r="AB62" s="86">
        <f t="shared" si="33"/>
        <v>0.28125</v>
      </c>
      <c r="AC62" s="86" t="str">
        <f t="shared" si="34"/>
        <v/>
      </c>
      <c r="AD62" s="86" t="str">
        <f t="shared" si="35"/>
        <v/>
      </c>
    </row>
    <row r="63" spans="1:42" ht="15" customHeight="1" x14ac:dyDescent="0.25">
      <c r="A63" s="3" t="s">
        <v>24</v>
      </c>
      <c r="B63" s="35" t="s">
        <v>25</v>
      </c>
      <c r="C63" s="35">
        <v>32</v>
      </c>
      <c r="D63" s="57">
        <v>28.125</v>
      </c>
      <c r="E63" s="3" t="s">
        <v>71</v>
      </c>
      <c r="F63" s="48">
        <v>1</v>
      </c>
      <c r="G63" s="6">
        <f>RANK(D63,$D$59:$D$77,0)+COUNTIF($D$59:D63,D63)-1</f>
        <v>6</v>
      </c>
      <c r="H63" s="21">
        <f t="shared" si="37"/>
        <v>32.6</v>
      </c>
      <c r="I63" s="81"/>
      <c r="J63" s="2"/>
      <c r="K63" s="2"/>
      <c r="L63" s="27">
        <f t="shared" si="19"/>
        <v>1</v>
      </c>
      <c r="M63" s="27">
        <v>8</v>
      </c>
      <c r="N63" s="26" t="str">
        <f t="shared" si="36"/>
        <v>Gentamicin</v>
      </c>
      <c r="O63" s="27" t="str">
        <f t="shared" si="20"/>
        <v>n=32</v>
      </c>
      <c r="P63" s="27" t="str">
        <f t="shared" si="21"/>
        <v>Tier 1</v>
      </c>
      <c r="Q63" s="28" t="str">
        <f t="shared" si="22"/>
        <v>Gentamicin, n=32</v>
      </c>
      <c r="R63" s="87">
        <f t="shared" si="23"/>
        <v>0.1875</v>
      </c>
      <c r="S63" s="27" t="str">
        <f t="shared" si="24"/>
        <v>7.9-37.0</v>
      </c>
      <c r="T63" s="30">
        <f t="shared" si="25"/>
        <v>7.9000000000000001E-2</v>
      </c>
      <c r="U63" s="30">
        <f t="shared" si="26"/>
        <v>0.37</v>
      </c>
      <c r="V63" s="31">
        <f t="shared" si="27"/>
        <v>0.1825</v>
      </c>
      <c r="W63" s="31">
        <f t="shared" si="28"/>
        <v>0.1085</v>
      </c>
      <c r="X63" s="30">
        <f t="shared" si="29"/>
        <v>29.099999999999998</v>
      </c>
      <c r="Y63" s="82">
        <f t="shared" si="30"/>
        <v>45</v>
      </c>
      <c r="Z63" s="86" t="str">
        <f t="shared" si="31"/>
        <v/>
      </c>
      <c r="AA63" s="86" t="str">
        <f t="shared" si="32"/>
        <v/>
      </c>
      <c r="AB63" s="86">
        <f t="shared" si="33"/>
        <v>0.1875</v>
      </c>
      <c r="AC63" s="86" t="str">
        <f t="shared" si="34"/>
        <v/>
      </c>
      <c r="AD63" s="86" t="str">
        <f t="shared" si="35"/>
        <v/>
      </c>
    </row>
    <row r="64" spans="1:42" ht="15" customHeight="1" x14ac:dyDescent="0.25">
      <c r="A64" s="3" t="s">
        <v>26</v>
      </c>
      <c r="B64" s="3" t="s">
        <v>27</v>
      </c>
      <c r="C64" s="3">
        <v>32</v>
      </c>
      <c r="D64" s="24">
        <v>12.5</v>
      </c>
      <c r="E64" s="3" t="s">
        <v>156</v>
      </c>
      <c r="F64" s="3">
        <v>2</v>
      </c>
      <c r="G64" s="6">
        <f>RANK(D64,$D$59:$D$77,0)+COUNTIF($D$59:D64,D64)-1</f>
        <v>10</v>
      </c>
      <c r="H64" s="21">
        <f t="shared" si="37"/>
        <v>27.6</v>
      </c>
      <c r="I64" s="81" t="s">
        <v>41</v>
      </c>
      <c r="J64" s="2"/>
      <c r="K64" s="2"/>
      <c r="L64" s="27">
        <f t="shared" si="19"/>
        <v>2</v>
      </c>
      <c r="M64" s="27">
        <v>3</v>
      </c>
      <c r="N64" s="26" t="str">
        <f t="shared" si="36"/>
        <v>Tetracycline</v>
      </c>
      <c r="O64" s="27" t="str">
        <f t="shared" si="20"/>
        <v>n=32</v>
      </c>
      <c r="P64" s="27" t="str">
        <f t="shared" si="21"/>
        <v>Tier 2</v>
      </c>
      <c r="Q64" s="28" t="str">
        <f t="shared" si="22"/>
        <v>Tetracycline, n=32</v>
      </c>
      <c r="R64" s="87">
        <f t="shared" si="23"/>
        <v>0.4375</v>
      </c>
      <c r="S64" s="27" t="str">
        <f t="shared" si="24"/>
        <v>26.8-62.1</v>
      </c>
      <c r="T64" s="30">
        <f t="shared" si="25"/>
        <v>0.26800000000000002</v>
      </c>
      <c r="U64" s="30">
        <f t="shared" si="26"/>
        <v>0.621</v>
      </c>
      <c r="V64" s="31">
        <f t="shared" si="27"/>
        <v>0.1835</v>
      </c>
      <c r="W64" s="31">
        <f t="shared" si="28"/>
        <v>0.16949999999999998</v>
      </c>
      <c r="X64" s="30">
        <f t="shared" si="29"/>
        <v>35.299999999999997</v>
      </c>
      <c r="Y64" s="82">
        <f t="shared" si="30"/>
        <v>45</v>
      </c>
      <c r="Z64" s="86" t="str">
        <f t="shared" si="31"/>
        <v/>
      </c>
      <c r="AA64" s="86" t="str">
        <f t="shared" si="32"/>
        <v/>
      </c>
      <c r="AB64" s="86" t="str">
        <f t="shared" si="33"/>
        <v/>
      </c>
      <c r="AC64" s="86">
        <f t="shared" si="34"/>
        <v>0.4375</v>
      </c>
      <c r="AD64" s="86" t="str">
        <f t="shared" si="35"/>
        <v/>
      </c>
    </row>
    <row r="65" spans="1:30" ht="15" customHeight="1" x14ac:dyDescent="0.25">
      <c r="A65" s="3" t="s">
        <v>50</v>
      </c>
      <c r="B65" s="3" t="s">
        <v>51</v>
      </c>
      <c r="C65" s="3">
        <v>32</v>
      </c>
      <c r="D65" s="24">
        <v>12.5</v>
      </c>
      <c r="E65" s="3" t="s">
        <v>158</v>
      </c>
      <c r="F65" s="33">
        <v>2</v>
      </c>
      <c r="G65" s="6">
        <f>RANK(D65,$D$59:$D$77,0)+COUNTIF($D$59:D65,D65)-1</f>
        <v>11</v>
      </c>
      <c r="H65" s="21">
        <f t="shared" si="37"/>
        <v>25.799999999999997</v>
      </c>
      <c r="I65" s="81" t="s">
        <v>41</v>
      </c>
      <c r="J65" s="2"/>
      <c r="K65" s="2"/>
      <c r="L65" s="27">
        <f t="shared" si="19"/>
        <v>2</v>
      </c>
      <c r="M65" s="27">
        <v>10</v>
      </c>
      <c r="N65" s="26" t="str">
        <f t="shared" si="36"/>
        <v>Cefepime</v>
      </c>
      <c r="O65" s="27" t="str">
        <f t="shared" si="20"/>
        <v>n=32</v>
      </c>
      <c r="P65" s="27" t="str">
        <f t="shared" si="21"/>
        <v>Tier 2</v>
      </c>
      <c r="Q65" s="28" t="str">
        <f t="shared" si="22"/>
        <v>Cefepime, n=32</v>
      </c>
      <c r="R65" s="87">
        <f t="shared" si="23"/>
        <v>0.125</v>
      </c>
      <c r="S65" s="27" t="str">
        <f t="shared" si="24"/>
        <v>5.9-33.5</v>
      </c>
      <c r="T65" s="30">
        <f t="shared" si="25"/>
        <v>5.9000000000000004E-2</v>
      </c>
      <c r="U65" s="30">
        <f t="shared" si="26"/>
        <v>0.33500000000000002</v>
      </c>
      <c r="V65" s="31">
        <f t="shared" si="27"/>
        <v>0.21000000000000002</v>
      </c>
      <c r="W65" s="31">
        <f t="shared" si="28"/>
        <v>6.6000000000000003E-2</v>
      </c>
      <c r="X65" s="30">
        <f t="shared" si="29"/>
        <v>27.6</v>
      </c>
      <c r="Y65" s="82">
        <f t="shared" si="30"/>
        <v>45</v>
      </c>
      <c r="Z65" s="86" t="str">
        <f t="shared" si="31"/>
        <v/>
      </c>
      <c r="AA65" s="86" t="str">
        <f t="shared" si="32"/>
        <v/>
      </c>
      <c r="AB65" s="86">
        <f t="shared" si="33"/>
        <v>0.125</v>
      </c>
      <c r="AC65" s="86" t="str">
        <f t="shared" si="34"/>
        <v/>
      </c>
      <c r="AD65" s="86" t="str">
        <f t="shared" si="35"/>
        <v/>
      </c>
    </row>
    <row r="66" spans="1:30" ht="15" customHeight="1" x14ac:dyDescent="0.25">
      <c r="A66" s="3" t="s">
        <v>11</v>
      </c>
      <c r="B66" s="3" t="s">
        <v>12</v>
      </c>
      <c r="C66" s="3">
        <v>32</v>
      </c>
      <c r="D66" s="24">
        <v>3.125</v>
      </c>
      <c r="E66" s="3" t="s">
        <v>73</v>
      </c>
      <c r="F66" s="33">
        <v>2</v>
      </c>
      <c r="G66" s="6">
        <f>RANK(D66,$D$59:$D$77,0)+COUNTIF($D$59:D66,D66)-1</f>
        <v>12</v>
      </c>
      <c r="H66" s="21">
        <f t="shared" si="37"/>
        <v>21.099999999999998</v>
      </c>
      <c r="I66" s="81" t="s">
        <v>41</v>
      </c>
      <c r="J66" s="2"/>
      <c r="K66" s="2"/>
      <c r="L66" s="27">
        <f t="shared" si="19"/>
        <v>2</v>
      </c>
      <c r="M66" s="27">
        <v>11</v>
      </c>
      <c r="N66" s="26" t="str">
        <f t="shared" si="36"/>
        <v>Cefoxitin</v>
      </c>
      <c r="O66" s="27" t="str">
        <f t="shared" si="20"/>
        <v>n=32</v>
      </c>
      <c r="P66" s="27" t="str">
        <f t="shared" si="21"/>
        <v>Tier 2</v>
      </c>
      <c r="Q66" s="28" t="str">
        <f t="shared" si="22"/>
        <v>Cefoxitin, n=32</v>
      </c>
      <c r="R66" s="87">
        <f t="shared" si="23"/>
        <v>0.125</v>
      </c>
      <c r="S66" s="27" t="str">
        <f t="shared" si="24"/>
        <v>4.1-29.9</v>
      </c>
      <c r="T66" s="30">
        <f t="shared" si="25"/>
        <v>4.0999999999999995E-2</v>
      </c>
      <c r="U66" s="30">
        <f t="shared" si="26"/>
        <v>0.29899999999999999</v>
      </c>
      <c r="V66" s="31">
        <f t="shared" si="27"/>
        <v>0.17399999999999999</v>
      </c>
      <c r="W66" s="31">
        <f t="shared" si="28"/>
        <v>8.4000000000000005E-2</v>
      </c>
      <c r="X66" s="30">
        <f t="shared" si="29"/>
        <v>25.8</v>
      </c>
      <c r="Y66" s="82">
        <f t="shared" si="30"/>
        <v>45</v>
      </c>
      <c r="Z66" s="86" t="str">
        <f t="shared" si="31"/>
        <v/>
      </c>
      <c r="AA66" s="86" t="str">
        <f t="shared" si="32"/>
        <v/>
      </c>
      <c r="AB66" s="86">
        <f t="shared" si="33"/>
        <v>0.125</v>
      </c>
      <c r="AC66" s="86" t="str">
        <f t="shared" si="34"/>
        <v/>
      </c>
      <c r="AD66" s="86" t="str">
        <f t="shared" si="35"/>
        <v/>
      </c>
    </row>
    <row r="67" spans="1:30" ht="15" customHeight="1" x14ac:dyDescent="0.25">
      <c r="A67" s="3" t="s">
        <v>13</v>
      </c>
      <c r="B67" s="3" t="s">
        <v>14</v>
      </c>
      <c r="C67" s="3">
        <v>32</v>
      </c>
      <c r="D67" s="24">
        <v>3.125</v>
      </c>
      <c r="E67" s="3" t="s">
        <v>159</v>
      </c>
      <c r="F67" s="33">
        <v>2</v>
      </c>
      <c r="G67" s="6">
        <f>RANK(D67,$D$59:$D$77,0)+COUNTIF($D$59:D67,D67)-1</f>
        <v>13</v>
      </c>
      <c r="H67" s="21">
        <f t="shared" si="37"/>
        <v>17.8</v>
      </c>
      <c r="I67" s="81" t="s">
        <v>41</v>
      </c>
      <c r="J67" s="2"/>
      <c r="K67" s="2"/>
      <c r="L67" s="27">
        <f t="shared" si="19"/>
        <v>2</v>
      </c>
      <c r="M67" s="27">
        <v>12</v>
      </c>
      <c r="N67" s="26" t="str">
        <f t="shared" si="36"/>
        <v>Imipenem</v>
      </c>
      <c r="O67" s="27" t="str">
        <f t="shared" si="20"/>
        <v>n=32</v>
      </c>
      <c r="P67" s="27" t="str">
        <f t="shared" si="21"/>
        <v>Tier 2</v>
      </c>
      <c r="Q67" s="28" t="str">
        <f t="shared" si="22"/>
        <v>Imipenem, n=32</v>
      </c>
      <c r="R67" s="87">
        <f t="shared" si="23"/>
        <v>3.125E-2</v>
      </c>
      <c r="S67" s="27" t="str">
        <f t="shared" si="24"/>
        <v>1.1-22.2</v>
      </c>
      <c r="T67" s="30">
        <f t="shared" si="25"/>
        <v>1.1000000000000001E-2</v>
      </c>
      <c r="U67" s="30">
        <f t="shared" si="26"/>
        <v>0.222</v>
      </c>
      <c r="V67" s="31">
        <f t="shared" si="27"/>
        <v>0.19075</v>
      </c>
      <c r="W67" s="31">
        <f t="shared" si="28"/>
        <v>2.0249999999999997E-2</v>
      </c>
      <c r="X67" s="30">
        <f t="shared" si="29"/>
        <v>21.099999999999998</v>
      </c>
      <c r="Y67" s="82">
        <f t="shared" si="30"/>
        <v>45</v>
      </c>
      <c r="Z67" s="86">
        <f t="shared" si="31"/>
        <v>3.125E-2</v>
      </c>
      <c r="AA67" s="86" t="str">
        <f t="shared" si="32"/>
        <v/>
      </c>
      <c r="AB67" s="86" t="str">
        <f t="shared" si="33"/>
        <v/>
      </c>
      <c r="AC67" s="86" t="str">
        <f t="shared" si="34"/>
        <v/>
      </c>
      <c r="AD67" s="86" t="str">
        <f t="shared" si="35"/>
        <v/>
      </c>
    </row>
    <row r="68" spans="1:30" ht="15" customHeight="1" x14ac:dyDescent="0.25">
      <c r="A68" s="3" t="s">
        <v>28</v>
      </c>
      <c r="B68" s="3" t="s">
        <v>29</v>
      </c>
      <c r="C68" s="3">
        <v>32</v>
      </c>
      <c r="D68" s="24">
        <v>0</v>
      </c>
      <c r="E68" s="3" t="s">
        <v>160</v>
      </c>
      <c r="F68" s="33">
        <v>2</v>
      </c>
      <c r="G68" s="6">
        <f>RANK(D68,$D$59:$D$77,0)+COUNTIF($D$59:D68,D68)-1</f>
        <v>14</v>
      </c>
      <c r="H68" s="21">
        <f t="shared" si="37"/>
        <v>13.3</v>
      </c>
      <c r="I68" s="81" t="s">
        <v>41</v>
      </c>
      <c r="J68" s="2"/>
      <c r="K68" s="2"/>
      <c r="L68" s="27">
        <f t="shared" si="19"/>
        <v>2</v>
      </c>
      <c r="M68" s="27">
        <v>13</v>
      </c>
      <c r="N68" s="26" t="str">
        <f t="shared" si="36"/>
        <v>Meropenem</v>
      </c>
      <c r="O68" s="27" t="str">
        <f t="shared" si="20"/>
        <v>n=32</v>
      </c>
      <c r="P68" s="27" t="str">
        <f t="shared" si="21"/>
        <v>Tier 2</v>
      </c>
      <c r="Q68" s="28" t="str">
        <f t="shared" si="22"/>
        <v>Meropenem, n=32</v>
      </c>
      <c r="R68" s="87">
        <f t="shared" si="23"/>
        <v>3.125E-2</v>
      </c>
      <c r="S68" s="27" t="str">
        <f t="shared" si="24"/>
        <v>0.2-18.0</v>
      </c>
      <c r="T68" s="30">
        <f t="shared" si="25"/>
        <v>2E-3</v>
      </c>
      <c r="U68" s="30">
        <f t="shared" si="26"/>
        <v>0.18</v>
      </c>
      <c r="V68" s="31">
        <f t="shared" si="27"/>
        <v>0.14874999999999999</v>
      </c>
      <c r="W68" s="31">
        <f t="shared" si="28"/>
        <v>2.9249999999999998E-2</v>
      </c>
      <c r="X68" s="30">
        <f t="shared" si="29"/>
        <v>17.8</v>
      </c>
      <c r="Y68" s="82">
        <f t="shared" si="30"/>
        <v>44</v>
      </c>
      <c r="Z68" s="86">
        <f t="shared" si="31"/>
        <v>3.125E-2</v>
      </c>
      <c r="AA68" s="86" t="str">
        <f t="shared" si="32"/>
        <v/>
      </c>
      <c r="AB68" s="86" t="str">
        <f t="shared" si="33"/>
        <v/>
      </c>
      <c r="AC68" s="86" t="str">
        <f t="shared" si="34"/>
        <v/>
      </c>
      <c r="AD68" s="86" t="str">
        <f t="shared" si="35"/>
        <v/>
      </c>
    </row>
    <row r="69" spans="1:30" ht="15" customHeight="1" x14ac:dyDescent="0.25">
      <c r="A69" s="3" t="s">
        <v>15</v>
      </c>
      <c r="B69" s="3" t="s">
        <v>16</v>
      </c>
      <c r="C69" s="3">
        <v>32</v>
      </c>
      <c r="D69" s="24">
        <v>18.75</v>
      </c>
      <c r="E69" s="3" t="s">
        <v>161</v>
      </c>
      <c r="F69" s="3">
        <v>1</v>
      </c>
      <c r="G69" s="6">
        <f>RANK(D69,$D$59:$D$77,0)+COUNTIF($D$59:D69,D69)-1</f>
        <v>8</v>
      </c>
      <c r="H69" s="21">
        <f t="shared" si="37"/>
        <v>29.1</v>
      </c>
      <c r="I69" s="81" t="s">
        <v>41</v>
      </c>
      <c r="J69" s="2"/>
      <c r="K69" s="2"/>
      <c r="L69" s="27">
        <f t="shared" si="19"/>
        <v>2</v>
      </c>
      <c r="M69" s="27">
        <v>14</v>
      </c>
      <c r="N69" s="26" t="str">
        <f t="shared" si="36"/>
        <v>Amikacin</v>
      </c>
      <c r="O69" s="27" t="str">
        <f t="shared" si="20"/>
        <v>n=32</v>
      </c>
      <c r="P69" s="27" t="str">
        <f t="shared" si="21"/>
        <v>Tier 2</v>
      </c>
      <c r="Q69" s="28" t="str">
        <f t="shared" si="22"/>
        <v>Amikacin, n=32</v>
      </c>
      <c r="R69" s="87">
        <f t="shared" si="23"/>
        <v>0</v>
      </c>
      <c r="S69" s="27" t="str">
        <f t="shared" si="24"/>
        <v>0.0-13.3</v>
      </c>
      <c r="T69" s="30">
        <f t="shared" si="25"/>
        <v>0</v>
      </c>
      <c r="U69" s="30">
        <f t="shared" si="26"/>
        <v>0.13300000000000001</v>
      </c>
      <c r="V69" s="31">
        <f t="shared" si="27"/>
        <v>0.13300000000000001</v>
      </c>
      <c r="W69" s="31">
        <f t="shared" si="28"/>
        <v>0</v>
      </c>
      <c r="X69" s="30">
        <f t="shared" si="29"/>
        <v>13.3</v>
      </c>
      <c r="Y69" s="82">
        <f t="shared" si="30"/>
        <v>45</v>
      </c>
      <c r="Z69" s="86">
        <f t="shared" si="31"/>
        <v>0</v>
      </c>
      <c r="AA69" s="86" t="str">
        <f t="shared" si="32"/>
        <v/>
      </c>
      <c r="AB69" s="86" t="str">
        <f t="shared" si="33"/>
        <v/>
      </c>
      <c r="AC69" s="86" t="str">
        <f t="shared" si="34"/>
        <v/>
      </c>
      <c r="AD69" s="86" t="str">
        <f t="shared" si="35"/>
        <v/>
      </c>
    </row>
    <row r="70" spans="1:30" ht="15" customHeight="1" x14ac:dyDescent="0.25">
      <c r="A70" s="3" t="s">
        <v>18</v>
      </c>
      <c r="B70" s="3" t="s">
        <v>19</v>
      </c>
      <c r="C70" s="3">
        <v>32</v>
      </c>
      <c r="D70" s="24">
        <v>40.625</v>
      </c>
      <c r="E70" s="3" t="s">
        <v>162</v>
      </c>
      <c r="F70" s="33">
        <v>1</v>
      </c>
      <c r="G70" s="6">
        <f>RANK(D70,$D$59:$D$77,0)+COUNTIF($D$59:D70,D70)-1</f>
        <v>4</v>
      </c>
      <c r="H70" s="21">
        <f t="shared" si="37"/>
        <v>35</v>
      </c>
      <c r="I70" s="81" t="s">
        <v>41</v>
      </c>
      <c r="J70" s="2"/>
      <c r="K70" s="2"/>
      <c r="L70" s="27">
        <f t="shared" si="19"/>
        <v>4</v>
      </c>
      <c r="M70" s="27">
        <v>9</v>
      </c>
      <c r="N70" s="26" t="str">
        <f t="shared" si="36"/>
        <v>Ceftazidime</v>
      </c>
      <c r="O70" s="27" t="str">
        <f t="shared" si="20"/>
        <v>n=32</v>
      </c>
      <c r="P70" s="27" t="str">
        <f t="shared" si="21"/>
        <v>Tier 4</v>
      </c>
      <c r="Q70" s="28" t="str">
        <f t="shared" si="22"/>
        <v>Ceftazidime, n=32</v>
      </c>
      <c r="R70" s="87">
        <f t="shared" si="23"/>
        <v>0.15625</v>
      </c>
      <c r="S70" s="27" t="str">
        <f t="shared" si="24"/>
        <v>5.9-33.5</v>
      </c>
      <c r="T70" s="30">
        <f t="shared" si="25"/>
        <v>5.9000000000000004E-2</v>
      </c>
      <c r="U70" s="30">
        <f t="shared" si="26"/>
        <v>0.33500000000000002</v>
      </c>
      <c r="V70" s="31">
        <f t="shared" si="27"/>
        <v>0.17875000000000002</v>
      </c>
      <c r="W70" s="31">
        <f t="shared" si="28"/>
        <v>9.7250000000000003E-2</v>
      </c>
      <c r="X70" s="30">
        <f t="shared" si="29"/>
        <v>27.6</v>
      </c>
      <c r="Y70" s="82">
        <f t="shared" si="30"/>
        <v>45</v>
      </c>
      <c r="Z70" s="86" t="str">
        <f t="shared" si="31"/>
        <v/>
      </c>
      <c r="AA70" s="86" t="str">
        <f t="shared" si="32"/>
        <v/>
      </c>
      <c r="AB70" s="86">
        <f t="shared" si="33"/>
        <v>0.15625</v>
      </c>
      <c r="AC70" s="86" t="str">
        <f t="shared" si="34"/>
        <v/>
      </c>
      <c r="AD70" s="86" t="str">
        <f t="shared" si="35"/>
        <v/>
      </c>
    </row>
    <row r="71" spans="1:30" ht="15" customHeight="1" x14ac:dyDescent="0.25">
      <c r="A71" s="3" t="s">
        <v>153</v>
      </c>
      <c r="B71" s="3" t="s">
        <v>84</v>
      </c>
      <c r="C71" s="3">
        <v>32</v>
      </c>
      <c r="D71" s="24">
        <v>21.875</v>
      </c>
      <c r="E71" s="3" t="s">
        <v>74</v>
      </c>
      <c r="F71" s="33" t="s">
        <v>42</v>
      </c>
      <c r="G71" s="6">
        <f>RANK(D71,$D$59:$D$77,0)+COUNTIF($D$59:D71,D71)-1</f>
        <v>7</v>
      </c>
      <c r="H71" s="21">
        <f t="shared" si="37"/>
        <v>30.5</v>
      </c>
      <c r="I71" s="81" t="s">
        <v>41</v>
      </c>
      <c r="J71" s="2"/>
      <c r="K71" s="2"/>
      <c r="L71" s="27" t="str">
        <f t="shared" si="19"/>
        <v>O</v>
      </c>
      <c r="M71" s="27">
        <v>7</v>
      </c>
      <c r="N71" s="26" t="str">
        <f t="shared" si="36"/>
        <v>Chloramphenicol</v>
      </c>
      <c r="O71" s="27" t="str">
        <f t="shared" si="20"/>
        <v>n=32</v>
      </c>
      <c r="P71" s="27" t="str">
        <f t="shared" si="21"/>
        <v>Tier O</v>
      </c>
      <c r="Q71" s="28" t="str">
        <f t="shared" si="22"/>
        <v>Chloramphenicol, n=32</v>
      </c>
      <c r="R71" s="87">
        <f t="shared" si="23"/>
        <v>0.21875</v>
      </c>
      <c r="S71" s="27" t="str">
        <f t="shared" si="24"/>
        <v>9.9-40.4</v>
      </c>
      <c r="T71" s="30">
        <f t="shared" si="25"/>
        <v>9.9000000000000005E-2</v>
      </c>
      <c r="U71" s="30">
        <f t="shared" si="26"/>
        <v>0.40399999999999997</v>
      </c>
      <c r="V71" s="31">
        <f t="shared" si="27"/>
        <v>0.18524999999999997</v>
      </c>
      <c r="W71" s="31">
        <f t="shared" si="28"/>
        <v>0.11975</v>
      </c>
      <c r="X71" s="30">
        <f t="shared" si="29"/>
        <v>30.499999999999993</v>
      </c>
      <c r="Y71" s="82">
        <f t="shared" si="30"/>
        <v>44</v>
      </c>
      <c r="Z71" s="86" t="str">
        <f t="shared" si="31"/>
        <v/>
      </c>
      <c r="AA71" s="86" t="str">
        <f t="shared" si="32"/>
        <v/>
      </c>
      <c r="AB71" s="86">
        <f t="shared" si="33"/>
        <v>0.21875</v>
      </c>
      <c r="AC71" s="86" t="str">
        <f t="shared" si="34"/>
        <v/>
      </c>
      <c r="AD71" s="86" t="str">
        <f t="shared" si="35"/>
        <v/>
      </c>
    </row>
    <row r="72" spans="1:30" ht="15" customHeight="1" x14ac:dyDescent="0.25">
      <c r="A72" s="3" t="s">
        <v>31</v>
      </c>
      <c r="B72" s="3" t="s">
        <v>21</v>
      </c>
      <c r="C72" s="3">
        <v>32</v>
      </c>
      <c r="D72" s="24">
        <v>43.75</v>
      </c>
      <c r="E72" s="35" t="s">
        <v>72</v>
      </c>
      <c r="F72" s="33">
        <v>2</v>
      </c>
      <c r="G72" s="6">
        <f>RANK(D72,$D$59:$D$77,0)+COUNTIF($D$59:D72,D72)-1</f>
        <v>3</v>
      </c>
      <c r="H72" s="21">
        <f t="shared" si="37"/>
        <v>35.299999999999997</v>
      </c>
      <c r="I72" s="81" t="s">
        <v>41</v>
      </c>
      <c r="J72" s="2"/>
      <c r="K72" s="2"/>
      <c r="L72" s="27"/>
      <c r="M72" s="27"/>
      <c r="N72" s="26"/>
      <c r="O72" s="27"/>
      <c r="P72" s="27"/>
      <c r="Q72" s="28"/>
      <c r="R72" s="87"/>
      <c r="S72" s="27"/>
      <c r="T72" s="30"/>
      <c r="U72" s="30"/>
      <c r="V72" s="31"/>
      <c r="W72" s="31"/>
      <c r="X72" s="30"/>
      <c r="Y72" s="82"/>
      <c r="Z72" s="86"/>
      <c r="AA72" s="86"/>
      <c r="AB72" s="86"/>
      <c r="AC72" s="86"/>
      <c r="AD72" s="86"/>
    </row>
    <row r="73" spans="1:30" ht="15" customHeight="1" x14ac:dyDescent="0.25">
      <c r="A73" s="3"/>
      <c r="B73" s="3"/>
      <c r="C73" s="3"/>
      <c r="D73" s="24"/>
      <c r="E73" s="3"/>
      <c r="F73" s="3"/>
      <c r="G73" s="6"/>
      <c r="H73" s="21"/>
      <c r="I73" s="81"/>
      <c r="J73" s="2"/>
      <c r="K73" s="2"/>
      <c r="L73" s="27"/>
      <c r="M73" s="27"/>
      <c r="N73" s="26"/>
      <c r="O73" s="27"/>
      <c r="P73" s="27"/>
      <c r="Q73" s="28"/>
      <c r="R73" s="87"/>
      <c r="S73" s="27"/>
      <c r="T73" s="30"/>
      <c r="U73" s="30"/>
      <c r="V73" s="31"/>
      <c r="W73" s="31"/>
      <c r="X73" s="30"/>
      <c r="Y73" s="82"/>
      <c r="Z73" s="86"/>
      <c r="AA73" s="86"/>
      <c r="AB73" s="86"/>
      <c r="AC73" s="86"/>
      <c r="AD73" s="86"/>
    </row>
    <row r="74" spans="1:30" ht="15" customHeight="1" x14ac:dyDescent="0.25">
      <c r="A74" s="3"/>
      <c r="B74" s="35"/>
      <c r="C74" s="35"/>
      <c r="D74" s="57"/>
      <c r="E74" s="3"/>
      <c r="F74" s="33"/>
      <c r="G74" s="6"/>
      <c r="H74" s="21"/>
      <c r="I74" s="81"/>
      <c r="J74" s="2"/>
      <c r="K74" s="2"/>
      <c r="L74" s="27"/>
      <c r="M74" s="27"/>
      <c r="N74" s="26"/>
      <c r="O74" s="27"/>
      <c r="P74" s="27"/>
      <c r="Q74" s="28"/>
      <c r="R74" s="87"/>
      <c r="S74" s="27"/>
      <c r="T74" s="30"/>
      <c r="U74" s="30"/>
      <c r="V74" s="31"/>
      <c r="W74" s="31"/>
      <c r="X74" s="30"/>
      <c r="Y74" s="82"/>
      <c r="Z74" s="86"/>
      <c r="AA74" s="86"/>
      <c r="AB74" s="86"/>
      <c r="AC74" s="86"/>
      <c r="AD74" s="86"/>
    </row>
    <row r="75" spans="1:30" ht="15" customHeight="1" x14ac:dyDescent="0.25">
      <c r="A75" s="3"/>
      <c r="B75" s="3"/>
      <c r="C75" s="3"/>
      <c r="D75" s="24"/>
      <c r="E75" s="35"/>
      <c r="F75" s="33"/>
      <c r="G75" s="6"/>
      <c r="H75" s="21"/>
      <c r="I75" s="81"/>
      <c r="J75" s="2"/>
      <c r="K75" s="2"/>
      <c r="L75" s="27"/>
      <c r="M75" s="27"/>
      <c r="N75" s="26"/>
      <c r="O75" s="27"/>
      <c r="P75" s="27"/>
      <c r="Q75" s="28"/>
      <c r="R75" s="87"/>
      <c r="S75" s="27"/>
      <c r="T75" s="30"/>
      <c r="U75" s="30"/>
      <c r="V75" s="31"/>
      <c r="W75" s="31"/>
      <c r="X75" s="30"/>
      <c r="Y75" s="82"/>
      <c r="Z75" s="86"/>
      <c r="AA75" s="86"/>
      <c r="AB75" s="86"/>
      <c r="AC75" s="86"/>
      <c r="AD75" s="86"/>
    </row>
    <row r="76" spans="1:30" ht="15" customHeight="1" x14ac:dyDescent="0.25">
      <c r="A76" s="3"/>
      <c r="B76" s="3"/>
      <c r="C76" s="3"/>
      <c r="D76" s="24"/>
      <c r="E76" s="3"/>
      <c r="F76" s="33"/>
      <c r="G76" s="6"/>
      <c r="H76" s="21"/>
      <c r="I76" s="81"/>
      <c r="J76" s="2"/>
      <c r="K76" s="2"/>
      <c r="L76" s="27"/>
      <c r="M76" s="27"/>
      <c r="N76" s="26"/>
      <c r="O76" s="27"/>
      <c r="P76" s="27"/>
      <c r="Q76" s="28"/>
      <c r="R76" s="87"/>
      <c r="S76" s="27"/>
      <c r="T76" s="30"/>
      <c r="U76" s="30"/>
      <c r="V76" s="31"/>
      <c r="W76" s="31"/>
      <c r="X76" s="30"/>
      <c r="Y76" s="82"/>
      <c r="Z76" s="86"/>
      <c r="AA76" s="86"/>
      <c r="AB76" s="86"/>
      <c r="AC76" s="86"/>
      <c r="AD76" s="86"/>
    </row>
    <row r="77" spans="1:30" ht="15" customHeight="1" x14ac:dyDescent="0.25">
      <c r="A77" s="3"/>
      <c r="B77" s="3"/>
      <c r="C77" s="3"/>
      <c r="D77" s="24"/>
      <c r="E77" s="3"/>
      <c r="F77" s="3"/>
      <c r="G77" s="6"/>
      <c r="H77" s="21"/>
      <c r="I77" s="81"/>
      <c r="J77" s="2"/>
      <c r="K77" s="2"/>
      <c r="L77" s="27"/>
      <c r="M77" s="27"/>
      <c r="N77" s="26"/>
      <c r="O77" s="27"/>
      <c r="P77" s="27"/>
      <c r="Q77" s="28"/>
      <c r="R77" s="87"/>
      <c r="S77" s="27"/>
      <c r="T77" s="30"/>
      <c r="U77" s="30"/>
      <c r="V77" s="31"/>
      <c r="W77" s="31"/>
      <c r="X77" s="30"/>
      <c r="Y77" s="82"/>
      <c r="Z77" s="86"/>
      <c r="AA77" s="86"/>
      <c r="AB77" s="86"/>
      <c r="AC77" s="86"/>
      <c r="AD77" s="86"/>
    </row>
    <row r="78" spans="1:30" ht="15" customHeight="1" x14ac:dyDescent="0.25">
      <c r="A78" s="3"/>
      <c r="B78" s="35"/>
      <c r="C78" s="35"/>
      <c r="D78" s="57"/>
      <c r="E78" s="35"/>
      <c r="F78" s="33"/>
      <c r="G78" s="6"/>
      <c r="H78" s="21"/>
      <c r="I78" s="81"/>
      <c r="J78" s="2"/>
      <c r="K78" s="2"/>
      <c r="L78" s="27"/>
      <c r="M78" s="27"/>
      <c r="N78" s="26"/>
      <c r="O78" s="27"/>
      <c r="P78" s="27"/>
      <c r="Q78" s="28"/>
      <c r="R78" s="87"/>
      <c r="S78" s="27"/>
      <c r="T78" s="30"/>
      <c r="U78" s="30"/>
      <c r="V78" s="31"/>
      <c r="W78" s="31"/>
      <c r="X78" s="30"/>
      <c r="Y78" s="82"/>
      <c r="Z78" s="86"/>
      <c r="AA78" s="86"/>
      <c r="AB78" s="86"/>
      <c r="AC78" s="86"/>
      <c r="AD78" s="86"/>
    </row>
    <row r="79" spans="1:30" ht="15" customHeight="1" x14ac:dyDescent="0.25">
      <c r="A79" s="3"/>
      <c r="B79" s="35"/>
      <c r="C79" s="35"/>
      <c r="D79" s="57"/>
      <c r="E79" s="35"/>
      <c r="F79" s="33"/>
      <c r="G79" s="6"/>
      <c r="H79" s="21"/>
      <c r="I79" s="81"/>
      <c r="K79" s="2"/>
      <c r="L79" s="27"/>
      <c r="M79" s="27"/>
      <c r="N79" s="26"/>
      <c r="O79" s="27"/>
      <c r="P79" s="27"/>
      <c r="Q79" s="28"/>
      <c r="R79" s="87"/>
      <c r="S79" s="27"/>
      <c r="T79" s="30"/>
      <c r="U79" s="30"/>
      <c r="V79" s="31"/>
      <c r="W79" s="31"/>
      <c r="X79" s="30"/>
      <c r="Y79" s="82"/>
      <c r="Z79" s="86"/>
      <c r="AA79" s="86"/>
      <c r="AB79" s="86"/>
      <c r="AC79" s="86"/>
      <c r="AD79" s="86"/>
    </row>
    <row r="80" spans="1:30" ht="15" customHeight="1" x14ac:dyDescent="0.25">
      <c r="A80" s="3"/>
      <c r="B80" s="35"/>
      <c r="C80" s="35"/>
      <c r="D80" s="57"/>
      <c r="E80" s="35"/>
      <c r="F80" s="48"/>
      <c r="G80" s="6"/>
      <c r="H80" s="21"/>
      <c r="I80" s="81" t="s">
        <v>41</v>
      </c>
      <c r="J80" s="2"/>
      <c r="K80" s="2"/>
      <c r="L80" s="27"/>
      <c r="M80" s="27"/>
      <c r="N80" s="26"/>
      <c r="O80" s="27"/>
      <c r="P80" s="27"/>
      <c r="Q80" s="28"/>
      <c r="R80" s="87"/>
      <c r="S80" s="27"/>
      <c r="T80" s="30"/>
      <c r="U80" s="30"/>
      <c r="V80" s="31"/>
      <c r="W80" s="31"/>
      <c r="X80" s="30"/>
      <c r="Y80" s="82"/>
      <c r="Z80" s="86"/>
      <c r="AA80" s="86"/>
      <c r="AB80" s="86"/>
      <c r="AC80" s="86"/>
      <c r="AD80" s="86"/>
    </row>
    <row r="81" spans="1:30" ht="15" customHeight="1" x14ac:dyDescent="0.25">
      <c r="A81" s="3"/>
      <c r="B81" s="3"/>
      <c r="C81" s="3"/>
      <c r="D81" s="24"/>
      <c r="E81" s="35"/>
      <c r="F81" s="33"/>
      <c r="G81" s="6"/>
      <c r="H81" s="21"/>
      <c r="I81" s="81"/>
      <c r="J81" s="2"/>
      <c r="K81" s="2"/>
      <c r="L81" s="27"/>
      <c r="M81" s="27"/>
      <c r="N81" s="26"/>
      <c r="O81" s="27"/>
      <c r="P81" s="27"/>
      <c r="Q81" s="28"/>
      <c r="R81" s="29"/>
      <c r="S81" s="27"/>
      <c r="T81" s="30"/>
      <c r="U81" s="30"/>
      <c r="V81" s="31"/>
      <c r="W81" s="31"/>
      <c r="X81" s="30"/>
      <c r="Y81" s="82"/>
      <c r="Z81" s="62"/>
      <c r="AA81" s="84"/>
      <c r="AB81" s="86"/>
      <c r="AC81" s="84"/>
      <c r="AD81" s="84"/>
    </row>
    <row r="82" spans="1:30" ht="15" customHeight="1" x14ac:dyDescent="0.25">
      <c r="A82" s="52"/>
      <c r="B82" s="52"/>
      <c r="C82" s="52"/>
      <c r="D82" s="56"/>
      <c r="E82" s="52"/>
      <c r="F82" s="52"/>
      <c r="G82" s="6"/>
      <c r="H82" s="21"/>
      <c r="I82" s="81"/>
      <c r="J82" s="2"/>
      <c r="K82" s="2"/>
      <c r="L82" s="27"/>
      <c r="M82" s="27"/>
      <c r="N82" s="26"/>
      <c r="O82" s="27"/>
      <c r="P82" s="27"/>
      <c r="Q82" s="28"/>
      <c r="R82" s="29"/>
      <c r="S82" s="27"/>
      <c r="T82" s="30"/>
      <c r="U82" s="30"/>
      <c r="V82" s="31"/>
      <c r="W82" s="31"/>
      <c r="X82" s="30"/>
      <c r="Y82" s="82"/>
      <c r="Z82" s="62"/>
      <c r="AA82" s="84" t="str">
        <f>IF(AND(R82&gt;5%,R82&lt;=10%,Y82&gt;=30),R82,"")</f>
        <v/>
      </c>
      <c r="AB82" s="86" t="str">
        <f>IF(AND(R82&gt;10%,R82&lt;=30%,Y82&gt;=30),R82,"")</f>
        <v/>
      </c>
      <c r="AC82" s="84" t="str">
        <f>IF(AND(R82&gt;30%,Y82&gt;=30),R82,"")</f>
        <v/>
      </c>
      <c r="AD82" s="84"/>
    </row>
    <row r="83" spans="1:30" ht="15" customHeight="1" x14ac:dyDescent="0.25">
      <c r="A83" s="39"/>
      <c r="B83" s="39"/>
      <c r="C83" s="39"/>
      <c r="D83" s="43"/>
      <c r="E83" s="39"/>
      <c r="F83" s="46"/>
      <c r="G83" s="6"/>
      <c r="H83" s="21"/>
      <c r="I83" s="81"/>
      <c r="J83" s="2"/>
      <c r="K83" s="2"/>
      <c r="L83" s="27"/>
      <c r="M83" s="27"/>
      <c r="N83" s="26"/>
      <c r="O83" s="27"/>
      <c r="P83" s="27"/>
      <c r="Q83" s="28"/>
      <c r="R83" s="29"/>
      <c r="S83" s="27"/>
      <c r="T83" s="30"/>
      <c r="U83" s="30"/>
      <c r="V83" s="31"/>
      <c r="W83" s="31"/>
      <c r="X83" s="30"/>
      <c r="Y83" s="82"/>
      <c r="Z83" s="62"/>
      <c r="AA83" s="84" t="str">
        <f>IF(AND(R83&gt;5%,R83&lt;=10%,Y83&gt;=30),R83,"")</f>
        <v/>
      </c>
      <c r="AB83" s="86" t="str">
        <f>IF(AND(R83&gt;10%,R83&lt;=30%,Y83&gt;=30),R83,"")</f>
        <v/>
      </c>
      <c r="AC83" s="84" t="str">
        <f>IF(AND(R83&gt;30%,Y83&gt;=30),R83,"")</f>
        <v/>
      </c>
      <c r="AD83" s="84"/>
    </row>
    <row r="105" spans="1:30" ht="15" customHeight="1" x14ac:dyDescent="0.25">
      <c r="A105" s="8" t="s">
        <v>177</v>
      </c>
      <c r="B105" s="80" t="s">
        <v>178</v>
      </c>
      <c r="C105" s="9"/>
      <c r="D105" s="10"/>
      <c r="E105" s="9"/>
      <c r="F105" s="45"/>
      <c r="G105" s="11"/>
      <c r="H105" s="9"/>
      <c r="I105" s="81"/>
      <c r="J105" s="2"/>
      <c r="K105" s="2"/>
      <c r="L105" s="32" t="s">
        <v>55</v>
      </c>
      <c r="M105" s="2"/>
      <c r="N105" s="2"/>
      <c r="O105" s="2"/>
      <c r="P105" s="2"/>
      <c r="Q105" s="2"/>
      <c r="R105" s="2"/>
      <c r="S105" s="2"/>
      <c r="T105" s="2"/>
      <c r="U105" s="2"/>
      <c r="V105" s="88"/>
      <c r="W105" s="2"/>
      <c r="X105" s="2"/>
      <c r="Y105" s="2"/>
      <c r="Z105" s="2"/>
      <c r="AA105" s="2"/>
      <c r="AB105" s="2"/>
      <c r="AC105" s="2"/>
      <c r="AD105" s="2"/>
    </row>
    <row r="106" spans="1:30" ht="15" customHeight="1" x14ac:dyDescent="0.25">
      <c r="A106" s="4" t="s">
        <v>4</v>
      </c>
      <c r="B106" s="4" t="s">
        <v>5</v>
      </c>
      <c r="C106" s="4" t="s">
        <v>6</v>
      </c>
      <c r="D106" s="12" t="s">
        <v>7</v>
      </c>
      <c r="E106" s="4" t="s">
        <v>8</v>
      </c>
      <c r="F106" s="47" t="s">
        <v>0</v>
      </c>
      <c r="G106" s="13" t="s">
        <v>1</v>
      </c>
      <c r="H106" s="4" t="s">
        <v>32</v>
      </c>
      <c r="I106" s="81"/>
      <c r="J106" s="2"/>
      <c r="K106" s="2"/>
      <c r="L106" s="60" t="s">
        <v>0</v>
      </c>
      <c r="M106" s="42" t="s">
        <v>1</v>
      </c>
      <c r="N106" s="36" t="s">
        <v>33</v>
      </c>
      <c r="O106" s="42" t="s">
        <v>6</v>
      </c>
      <c r="P106" s="42" t="s">
        <v>34</v>
      </c>
      <c r="Q106" s="89" t="s">
        <v>60</v>
      </c>
      <c r="R106" s="38" t="s">
        <v>35</v>
      </c>
      <c r="S106" s="37" t="s">
        <v>8</v>
      </c>
      <c r="T106" s="42" t="s">
        <v>36</v>
      </c>
      <c r="U106" s="42" t="s">
        <v>37</v>
      </c>
      <c r="V106" s="38" t="s">
        <v>38</v>
      </c>
      <c r="W106" s="38" t="s">
        <v>39</v>
      </c>
      <c r="X106" s="61" t="s">
        <v>40</v>
      </c>
      <c r="Y106" s="83" t="s">
        <v>77</v>
      </c>
      <c r="Z106" s="85" t="s">
        <v>80</v>
      </c>
      <c r="AA106" s="85" t="s">
        <v>81</v>
      </c>
      <c r="AB106" s="85" t="s">
        <v>82</v>
      </c>
      <c r="AC106" s="85" t="s">
        <v>78</v>
      </c>
      <c r="AD106" s="85" t="s">
        <v>79</v>
      </c>
    </row>
    <row r="107" spans="1:30" ht="15" customHeight="1" x14ac:dyDescent="0.25">
      <c r="A107" s="108"/>
      <c r="B107" s="109"/>
      <c r="C107" s="109"/>
      <c r="D107" s="109"/>
      <c r="E107" s="109"/>
      <c r="F107" s="109"/>
      <c r="G107" s="109"/>
      <c r="H107" s="110"/>
      <c r="I107" s="81"/>
      <c r="J107" s="2"/>
      <c r="K107" s="2"/>
      <c r="L107" s="27">
        <f t="shared" ref="L107:L120" si="38">INDEX($F$108:$F$126,MATCH(M107,$G$108:$G$126,0))</f>
        <v>1</v>
      </c>
      <c r="M107" s="27">
        <v>1</v>
      </c>
      <c r="N107" s="26" t="str">
        <f t="shared" ref="N107:N120" si="39">INDEX($B$108:$B$137,MATCH(M107,$G$108:$G$138,0))</f>
        <v>Ampicillin</v>
      </c>
      <c r="O107" s="27" t="str">
        <f t="shared" ref="O107:O120" si="40">"n="&amp;INDEX($C$108:$C$136,MATCH(M107,$G$108:$G$136,0))</f>
        <v>n=13</v>
      </c>
      <c r="P107" s="27" t="str">
        <f t="shared" ref="P107:P120" si="41">IF(L107&lt;&gt;"","Tier "&amp;L107,"")</f>
        <v>Tier 1</v>
      </c>
      <c r="Q107" s="28" t="str">
        <f t="shared" ref="Q107:Q120" si="42">N107&amp;", "&amp;O107</f>
        <v>Ampicillin, n=13</v>
      </c>
      <c r="R107" s="87">
        <f t="shared" ref="R107:R120" si="43">(INDEX($D$108:$D$135,MATCH(M107,$G$108:$G$135,0)))/100</f>
        <v>1</v>
      </c>
      <c r="S107" s="27" t="str">
        <f t="shared" ref="S107:S120" si="44">INDEX($E$108:$E$136,MATCH(M107,$G$108:$G$136,0))</f>
        <v>71.7-100</v>
      </c>
      <c r="T107" s="30">
        <f t="shared" ref="T107:T120" si="45">LEFT(S107,FIND("-",S107)-1)/100</f>
        <v>0.71700000000000008</v>
      </c>
      <c r="U107" s="30">
        <f t="shared" ref="U107:U120" si="46">REPLACE(S107,1,FIND("-",S107),"")/100</f>
        <v>1</v>
      </c>
      <c r="V107" s="31">
        <f t="shared" ref="V107:V120" si="47">U107-R107</f>
        <v>0</v>
      </c>
      <c r="W107" s="31">
        <f t="shared" ref="W107:W120" si="48">R107-T107</f>
        <v>0.28299999999999992</v>
      </c>
      <c r="X107" s="30">
        <f t="shared" ref="X107:X120" si="49">(U107-T107)*100</f>
        <v>28.29999999999999</v>
      </c>
      <c r="Y107" s="82">
        <f t="shared" ref="Y107:Y120" si="50">INDEX($C$5:$C$31,MATCH(M107,$G$5:$G$31,0))</f>
        <v>139</v>
      </c>
      <c r="Z107" s="86" t="str">
        <f t="shared" ref="Z107:Z120" si="51">IF(AND(R107&lt;=5%, Y107&gt;=30),R107,"")</f>
        <v/>
      </c>
      <c r="AA107" s="86" t="str">
        <f t="shared" ref="AA107:AA120" si="52">IF(AND(R107&gt;5%,R107&lt;=10%,Y107&gt;=30),R107,"")</f>
        <v/>
      </c>
      <c r="AB107" s="86" t="str">
        <f t="shared" ref="AB107:AB120" si="53">IF(AND(R107&gt;10%,R107&lt;=30%,Y107&gt;=30),R107,"")</f>
        <v/>
      </c>
      <c r="AC107" s="86">
        <f t="shared" ref="AC107:AC120" si="54">IF(AND(R107&gt;30%,Y107&gt;=30),R107,"")</f>
        <v>1</v>
      </c>
      <c r="AD107" s="86" t="str">
        <f t="shared" ref="AD107:AD120" si="55">IF(Y107&lt;30,R107,"")</f>
        <v/>
      </c>
    </row>
    <row r="108" spans="1:30" ht="15" customHeight="1" x14ac:dyDescent="0.25">
      <c r="A108" s="3" t="s">
        <v>47</v>
      </c>
      <c r="B108" s="79" t="s">
        <v>48</v>
      </c>
      <c r="C108" s="35">
        <v>13</v>
      </c>
      <c r="D108" s="57">
        <v>100</v>
      </c>
      <c r="E108" s="35" t="s">
        <v>167</v>
      </c>
      <c r="F108" s="48">
        <v>1</v>
      </c>
      <c r="G108" s="6">
        <f>RANK(D108,$D$108:$D$126,0)+COUNTIF($D$108:D108,D108)-1</f>
        <v>1</v>
      </c>
      <c r="H108" s="21">
        <f>(REPLACE(E108,1,FIND("-",E108),""))-(LEFT(E108,FIND("-",E108)-1))</f>
        <v>28.299999999999997</v>
      </c>
      <c r="I108" s="81" t="s">
        <v>41</v>
      </c>
      <c r="J108" s="2"/>
      <c r="K108" s="2"/>
      <c r="L108" s="27">
        <f t="shared" si="38"/>
        <v>1</v>
      </c>
      <c r="M108" s="27">
        <v>2</v>
      </c>
      <c r="N108" s="26" t="str">
        <f t="shared" si="39"/>
        <v>Ceftriaxone</v>
      </c>
      <c r="O108" s="27" t="str">
        <f t="shared" si="40"/>
        <v>n=107</v>
      </c>
      <c r="P108" s="27" t="str">
        <f t="shared" si="41"/>
        <v>Tier 1</v>
      </c>
      <c r="Q108" s="28" t="str">
        <f t="shared" si="42"/>
        <v>Ceftriaxone, n=107</v>
      </c>
      <c r="R108" s="87">
        <f t="shared" si="43"/>
        <v>1</v>
      </c>
      <c r="S108" s="27" t="str">
        <f t="shared" si="44"/>
        <v>95.7-100</v>
      </c>
      <c r="T108" s="30">
        <f t="shared" si="45"/>
        <v>0.95700000000000007</v>
      </c>
      <c r="U108" s="30">
        <f t="shared" si="46"/>
        <v>1</v>
      </c>
      <c r="V108" s="31">
        <f t="shared" si="47"/>
        <v>0</v>
      </c>
      <c r="W108" s="31">
        <f t="shared" si="48"/>
        <v>4.2999999999999927E-2</v>
      </c>
      <c r="X108" s="30">
        <f t="shared" si="49"/>
        <v>4.2999999999999927</v>
      </c>
      <c r="Y108" s="82">
        <f t="shared" si="50"/>
        <v>45</v>
      </c>
      <c r="Z108" s="86" t="str">
        <f t="shared" si="51"/>
        <v/>
      </c>
      <c r="AA108" s="86" t="str">
        <f t="shared" si="52"/>
        <v/>
      </c>
      <c r="AB108" s="86" t="str">
        <f t="shared" si="53"/>
        <v/>
      </c>
      <c r="AC108" s="86">
        <f t="shared" si="54"/>
        <v>1</v>
      </c>
      <c r="AD108" s="86" t="str">
        <f t="shared" si="55"/>
        <v/>
      </c>
    </row>
    <row r="109" spans="1:30" ht="15" customHeight="1" x14ac:dyDescent="0.25">
      <c r="A109" s="3" t="s">
        <v>145</v>
      </c>
      <c r="B109" s="35" t="s">
        <v>83</v>
      </c>
      <c r="C109" s="35">
        <v>13</v>
      </c>
      <c r="D109" s="57">
        <v>7.6923079490661603</v>
      </c>
      <c r="E109" s="3" t="s">
        <v>168</v>
      </c>
      <c r="F109" s="48">
        <v>1</v>
      </c>
      <c r="G109" s="6">
        <f>RANK(D109,$D$108:$D$126,0)+COUNTIF($D$108:D109,D109)-1</f>
        <v>9</v>
      </c>
      <c r="H109" s="21">
        <f t="shared" ref="H109:H121" si="56">(REPLACE(E109,1,FIND("-",E109),""))-(LEFT(E109,FIND("-",E109)-1))</f>
        <v>37.5</v>
      </c>
      <c r="I109" s="81" t="s">
        <v>41</v>
      </c>
      <c r="J109" s="2"/>
      <c r="K109" s="2"/>
      <c r="L109" s="27">
        <f t="shared" si="38"/>
        <v>1</v>
      </c>
      <c r="M109" s="27">
        <v>3</v>
      </c>
      <c r="N109" s="26" t="str">
        <f t="shared" si="39"/>
        <v>Cefotaxime</v>
      </c>
      <c r="O109" s="27" t="str">
        <f t="shared" si="40"/>
        <v>n=13</v>
      </c>
      <c r="P109" s="27" t="str">
        <f t="shared" si="41"/>
        <v>Tier 1</v>
      </c>
      <c r="Q109" s="28" t="str">
        <f t="shared" si="42"/>
        <v>Cefotaxime, n=13</v>
      </c>
      <c r="R109" s="87">
        <f t="shared" si="43"/>
        <v>0.92307693481445297</v>
      </c>
      <c r="S109" s="27" t="str">
        <f t="shared" si="44"/>
        <v>62.1-99.6</v>
      </c>
      <c r="T109" s="30">
        <f t="shared" si="45"/>
        <v>0.621</v>
      </c>
      <c r="U109" s="30">
        <f t="shared" si="46"/>
        <v>0.996</v>
      </c>
      <c r="V109" s="31">
        <f t="shared" si="47"/>
        <v>7.2923065185547031E-2</v>
      </c>
      <c r="W109" s="31">
        <f t="shared" si="48"/>
        <v>0.30207693481445297</v>
      </c>
      <c r="X109" s="30">
        <f t="shared" si="49"/>
        <v>37.5</v>
      </c>
      <c r="Y109" s="82">
        <f t="shared" si="50"/>
        <v>45</v>
      </c>
      <c r="Z109" s="86" t="str">
        <f t="shared" si="51"/>
        <v/>
      </c>
      <c r="AA109" s="86" t="str">
        <f t="shared" si="52"/>
        <v/>
      </c>
      <c r="AB109" s="86" t="str">
        <f t="shared" si="53"/>
        <v/>
      </c>
      <c r="AC109" s="86">
        <f t="shared" si="54"/>
        <v>0.92307693481445297</v>
      </c>
      <c r="AD109" s="86" t="str">
        <f t="shared" si="55"/>
        <v/>
      </c>
    </row>
    <row r="110" spans="1:30" ht="15" customHeight="1" x14ac:dyDescent="0.25">
      <c r="A110" s="3" t="s">
        <v>9</v>
      </c>
      <c r="B110" s="3" t="s">
        <v>10</v>
      </c>
      <c r="C110" s="3">
        <v>13</v>
      </c>
      <c r="D110" s="24">
        <v>15.384615898132299</v>
      </c>
      <c r="E110" s="3" t="s">
        <v>75</v>
      </c>
      <c r="F110" s="33">
        <v>4</v>
      </c>
      <c r="G110" s="6">
        <f>RANK(D110,$D$108:$D$126,0)+COUNTIF($D$108:D110,D110)-1</f>
        <v>7</v>
      </c>
      <c r="H110" s="21">
        <f t="shared" si="56"/>
        <v>43.599999999999994</v>
      </c>
      <c r="I110" s="81" t="s">
        <v>41</v>
      </c>
      <c r="J110" s="2"/>
      <c r="K110" s="2"/>
      <c r="L110" s="27">
        <f t="shared" si="38"/>
        <v>1</v>
      </c>
      <c r="M110" s="27">
        <v>5</v>
      </c>
      <c r="N110" s="26" t="str">
        <f t="shared" si="39"/>
        <v>Ciprofloxacin</v>
      </c>
      <c r="O110" s="27" t="str">
        <f t="shared" si="40"/>
        <v>n=13</v>
      </c>
      <c r="P110" s="27" t="str">
        <f t="shared" si="41"/>
        <v>Tier 1</v>
      </c>
      <c r="Q110" s="28" t="str">
        <f t="shared" si="42"/>
        <v>Ciprofloxacin, n=13</v>
      </c>
      <c r="R110" s="87">
        <f t="shared" si="43"/>
        <v>0.53846157073974599</v>
      </c>
      <c r="S110" s="27" t="str">
        <f t="shared" si="44"/>
        <v>26.1-79.6</v>
      </c>
      <c r="T110" s="30">
        <f t="shared" si="45"/>
        <v>0.26100000000000001</v>
      </c>
      <c r="U110" s="30">
        <f t="shared" si="46"/>
        <v>0.79599999999999993</v>
      </c>
      <c r="V110" s="31">
        <f t="shared" si="47"/>
        <v>0.25753842926025394</v>
      </c>
      <c r="W110" s="31">
        <f t="shared" si="48"/>
        <v>0.27746157073974598</v>
      </c>
      <c r="X110" s="30">
        <f t="shared" si="49"/>
        <v>53.499999999999993</v>
      </c>
      <c r="Y110" s="82">
        <f t="shared" si="50"/>
        <v>45</v>
      </c>
      <c r="Z110" s="86" t="str">
        <f t="shared" si="51"/>
        <v/>
      </c>
      <c r="AA110" s="86" t="str">
        <f t="shared" si="52"/>
        <v/>
      </c>
      <c r="AB110" s="86" t="str">
        <f t="shared" si="53"/>
        <v/>
      </c>
      <c r="AC110" s="86">
        <f t="shared" si="54"/>
        <v>0.53846157073974599</v>
      </c>
      <c r="AD110" s="86" t="str">
        <f t="shared" si="55"/>
        <v/>
      </c>
    </row>
    <row r="111" spans="1:30" ht="15" customHeight="1" x14ac:dyDescent="0.25">
      <c r="A111" s="3" t="s">
        <v>22</v>
      </c>
      <c r="B111" s="35" t="s">
        <v>23</v>
      </c>
      <c r="C111" s="35">
        <v>107</v>
      </c>
      <c r="D111" s="57">
        <v>100</v>
      </c>
      <c r="E111" s="3" t="s">
        <v>169</v>
      </c>
      <c r="F111" s="48">
        <v>1</v>
      </c>
      <c r="G111" s="6">
        <f>RANK(D111,$D$108:$D$126,0)+COUNTIF($D$108:D111,D111)-1</f>
        <v>2</v>
      </c>
      <c r="H111" s="21">
        <f t="shared" si="56"/>
        <v>4.2999999999999972</v>
      </c>
      <c r="I111" s="81" t="s">
        <v>41</v>
      </c>
      <c r="J111" s="2"/>
      <c r="K111" s="2"/>
      <c r="L111" s="27">
        <f t="shared" si="38"/>
        <v>1</v>
      </c>
      <c r="M111" s="27">
        <v>9</v>
      </c>
      <c r="N111" s="26" t="str">
        <f t="shared" si="39"/>
        <v>Ampicillin/Sulbactam</v>
      </c>
      <c r="O111" s="27" t="str">
        <f t="shared" si="40"/>
        <v>n=13</v>
      </c>
      <c r="P111" s="27" t="str">
        <f t="shared" si="41"/>
        <v>Tier 1</v>
      </c>
      <c r="Q111" s="28" t="str">
        <f t="shared" si="42"/>
        <v>Ampicillin/Sulbactam, n=13</v>
      </c>
      <c r="R111" s="87">
        <f t="shared" si="43"/>
        <v>7.69230794906616E-2</v>
      </c>
      <c r="S111" s="27" t="str">
        <f t="shared" si="44"/>
        <v>0.4-37.9</v>
      </c>
      <c r="T111" s="30">
        <f t="shared" si="45"/>
        <v>4.0000000000000001E-3</v>
      </c>
      <c r="U111" s="30">
        <f t="shared" si="46"/>
        <v>0.379</v>
      </c>
      <c r="V111" s="31">
        <f t="shared" si="47"/>
        <v>0.30207692050933843</v>
      </c>
      <c r="W111" s="31">
        <f t="shared" si="48"/>
        <v>7.2923079490661596E-2</v>
      </c>
      <c r="X111" s="30">
        <f t="shared" si="49"/>
        <v>37.5</v>
      </c>
      <c r="Y111" s="82">
        <f t="shared" si="50"/>
        <v>45</v>
      </c>
      <c r="Z111" s="86" t="str">
        <f t="shared" si="51"/>
        <v/>
      </c>
      <c r="AA111" s="86">
        <f t="shared" si="52"/>
        <v>7.69230794906616E-2</v>
      </c>
      <c r="AB111" s="86" t="str">
        <f t="shared" si="53"/>
        <v/>
      </c>
      <c r="AC111" s="86" t="str">
        <f t="shared" si="54"/>
        <v/>
      </c>
      <c r="AD111" s="86" t="str">
        <f t="shared" si="55"/>
        <v/>
      </c>
    </row>
    <row r="112" spans="1:30" ht="15" customHeight="1" x14ac:dyDescent="0.25">
      <c r="A112" s="3" t="s">
        <v>24</v>
      </c>
      <c r="B112" s="35" t="s">
        <v>25</v>
      </c>
      <c r="C112" s="35">
        <v>13</v>
      </c>
      <c r="D112" s="57">
        <v>92.307693481445298</v>
      </c>
      <c r="E112" s="3" t="s">
        <v>170</v>
      </c>
      <c r="F112" s="48">
        <v>1</v>
      </c>
      <c r="G112" s="6">
        <f>RANK(D112,$D$108:$D$126,0)+COUNTIF($D$108:D112,D112)-1</f>
        <v>3</v>
      </c>
      <c r="H112" s="21">
        <f t="shared" si="56"/>
        <v>37.499999999999993</v>
      </c>
      <c r="I112" s="81"/>
      <c r="J112" s="2"/>
      <c r="K112" s="2"/>
      <c r="L112" s="27">
        <f t="shared" si="38"/>
        <v>1</v>
      </c>
      <c r="M112" s="27">
        <v>11</v>
      </c>
      <c r="N112" s="26" t="str">
        <f t="shared" si="39"/>
        <v>Gentamicin</v>
      </c>
      <c r="O112" s="27" t="str">
        <f t="shared" si="40"/>
        <v>n=13</v>
      </c>
      <c r="P112" s="27" t="str">
        <f t="shared" si="41"/>
        <v>Tier 1</v>
      </c>
      <c r="Q112" s="28" t="str">
        <f t="shared" si="42"/>
        <v>Gentamicin, n=13</v>
      </c>
      <c r="R112" s="87">
        <f t="shared" si="43"/>
        <v>7.69230794906616E-2</v>
      </c>
      <c r="S112" s="27" t="str">
        <f t="shared" si="44"/>
        <v>0.4-37.9</v>
      </c>
      <c r="T112" s="30">
        <f t="shared" si="45"/>
        <v>4.0000000000000001E-3</v>
      </c>
      <c r="U112" s="30">
        <f t="shared" si="46"/>
        <v>0.379</v>
      </c>
      <c r="V112" s="31">
        <f t="shared" si="47"/>
        <v>0.30207692050933843</v>
      </c>
      <c r="W112" s="31">
        <f t="shared" si="48"/>
        <v>7.2923079490661596E-2</v>
      </c>
      <c r="X112" s="30">
        <f t="shared" si="49"/>
        <v>37.5</v>
      </c>
      <c r="Y112" s="82">
        <f t="shared" si="50"/>
        <v>45</v>
      </c>
      <c r="Z112" s="86" t="str">
        <f t="shared" si="51"/>
        <v/>
      </c>
      <c r="AA112" s="86">
        <f t="shared" si="52"/>
        <v>7.69230794906616E-2</v>
      </c>
      <c r="AB112" s="86" t="str">
        <f t="shared" si="53"/>
        <v/>
      </c>
      <c r="AC112" s="86" t="str">
        <f t="shared" si="54"/>
        <v/>
      </c>
      <c r="AD112" s="86" t="str">
        <f t="shared" si="55"/>
        <v/>
      </c>
    </row>
    <row r="113" spans="1:30" ht="15" customHeight="1" x14ac:dyDescent="0.25">
      <c r="A113" s="3" t="s">
        <v>26</v>
      </c>
      <c r="B113" s="3" t="s">
        <v>27</v>
      </c>
      <c r="C113" s="3">
        <v>13</v>
      </c>
      <c r="D113" s="24">
        <v>7.6923079490661603</v>
      </c>
      <c r="E113" s="3" t="s">
        <v>168</v>
      </c>
      <c r="F113" s="3">
        <v>2</v>
      </c>
      <c r="G113" s="6">
        <f>RANK(D113,$D$108:$D$126,0)+COUNTIF($D$108:D113,D113)-1</f>
        <v>10</v>
      </c>
      <c r="H113" s="21">
        <f t="shared" si="56"/>
        <v>37.5</v>
      </c>
      <c r="I113" s="81" t="s">
        <v>41</v>
      </c>
      <c r="J113" s="2"/>
      <c r="K113" s="2"/>
      <c r="L113" s="27">
        <f t="shared" si="38"/>
        <v>2</v>
      </c>
      <c r="M113" s="27">
        <v>4</v>
      </c>
      <c r="N113" s="26" t="str">
        <f t="shared" si="39"/>
        <v>Tetracycline</v>
      </c>
      <c r="O113" s="27" t="str">
        <f t="shared" si="40"/>
        <v>n=13</v>
      </c>
      <c r="P113" s="27" t="str">
        <f t="shared" si="41"/>
        <v>Tier 2</v>
      </c>
      <c r="Q113" s="28" t="str">
        <f t="shared" si="42"/>
        <v>Tetracycline, n=13</v>
      </c>
      <c r="R113" s="87">
        <f t="shared" si="43"/>
        <v>0.61538463592529302</v>
      </c>
      <c r="S113" s="27" t="str">
        <f t="shared" si="44"/>
        <v>32.3-84.9</v>
      </c>
      <c r="T113" s="30">
        <f t="shared" si="45"/>
        <v>0.32299999999999995</v>
      </c>
      <c r="U113" s="30">
        <f t="shared" si="46"/>
        <v>0.84900000000000009</v>
      </c>
      <c r="V113" s="31">
        <f t="shared" si="47"/>
        <v>0.23361536407470707</v>
      </c>
      <c r="W113" s="31">
        <f t="shared" si="48"/>
        <v>0.29238463592529307</v>
      </c>
      <c r="X113" s="30">
        <f t="shared" si="49"/>
        <v>52.600000000000016</v>
      </c>
      <c r="Y113" s="82">
        <f t="shared" si="50"/>
        <v>45</v>
      </c>
      <c r="Z113" s="86" t="str">
        <f t="shared" si="51"/>
        <v/>
      </c>
      <c r="AA113" s="86" t="str">
        <f t="shared" si="52"/>
        <v/>
      </c>
      <c r="AB113" s="86" t="str">
        <f t="shared" si="53"/>
        <v/>
      </c>
      <c r="AC113" s="86">
        <f t="shared" si="54"/>
        <v>0.61538463592529302</v>
      </c>
      <c r="AD113" s="86" t="str">
        <f t="shared" si="55"/>
        <v/>
      </c>
    </row>
    <row r="114" spans="1:30" ht="15" customHeight="1" x14ac:dyDescent="0.25">
      <c r="A114" s="3" t="s">
        <v>50</v>
      </c>
      <c r="B114" s="3" t="s">
        <v>51</v>
      </c>
      <c r="C114" s="3">
        <v>13</v>
      </c>
      <c r="D114" s="24">
        <v>0</v>
      </c>
      <c r="E114" s="3" t="s">
        <v>171</v>
      </c>
      <c r="F114" s="33">
        <v>2</v>
      </c>
      <c r="G114" s="6">
        <f>RANK(D114,$D$108:$D$126,0)+COUNTIF($D$108:D114,D114)-1</f>
        <v>12</v>
      </c>
      <c r="H114" s="21">
        <f t="shared" si="56"/>
        <v>28.3</v>
      </c>
      <c r="I114" s="81" t="s">
        <v>41</v>
      </c>
      <c r="J114" s="2"/>
      <c r="K114" s="2"/>
      <c r="L114" s="27">
        <f t="shared" si="38"/>
        <v>2</v>
      </c>
      <c r="M114" s="27">
        <v>8</v>
      </c>
      <c r="N114" s="26" t="str">
        <f t="shared" si="39"/>
        <v>Amikacin</v>
      </c>
      <c r="O114" s="27" t="str">
        <f t="shared" si="40"/>
        <v>n=13</v>
      </c>
      <c r="P114" s="27" t="str">
        <f t="shared" si="41"/>
        <v>Tier 2</v>
      </c>
      <c r="Q114" s="28" t="str">
        <f t="shared" si="42"/>
        <v>Amikacin, n=13</v>
      </c>
      <c r="R114" s="87">
        <f t="shared" si="43"/>
        <v>0.15384615898132301</v>
      </c>
      <c r="S114" s="27" t="str">
        <f t="shared" si="44"/>
        <v>2.7-46.3</v>
      </c>
      <c r="T114" s="30">
        <f t="shared" si="45"/>
        <v>2.7000000000000003E-2</v>
      </c>
      <c r="U114" s="30">
        <f t="shared" si="46"/>
        <v>0.46299999999999997</v>
      </c>
      <c r="V114" s="31">
        <f t="shared" si="47"/>
        <v>0.30915384101867693</v>
      </c>
      <c r="W114" s="31">
        <f t="shared" si="48"/>
        <v>0.12684615898132301</v>
      </c>
      <c r="X114" s="30">
        <f t="shared" si="49"/>
        <v>43.599999999999994</v>
      </c>
      <c r="Y114" s="82">
        <f t="shared" si="50"/>
        <v>45</v>
      </c>
      <c r="Z114" s="86" t="str">
        <f t="shared" si="51"/>
        <v/>
      </c>
      <c r="AA114" s="86" t="str">
        <f t="shared" si="52"/>
        <v/>
      </c>
      <c r="AB114" s="86">
        <f t="shared" si="53"/>
        <v>0.15384615898132301</v>
      </c>
      <c r="AC114" s="86" t="str">
        <f t="shared" si="54"/>
        <v/>
      </c>
      <c r="AD114" s="86" t="str">
        <f t="shared" si="55"/>
        <v/>
      </c>
    </row>
    <row r="115" spans="1:30" ht="15" customHeight="1" x14ac:dyDescent="0.25">
      <c r="A115" s="3" t="s">
        <v>11</v>
      </c>
      <c r="B115" s="3" t="s">
        <v>12</v>
      </c>
      <c r="C115" s="3">
        <v>13</v>
      </c>
      <c r="D115" s="24">
        <v>0</v>
      </c>
      <c r="E115" s="3" t="s">
        <v>171</v>
      </c>
      <c r="F115" s="33">
        <v>2</v>
      </c>
      <c r="G115" s="6">
        <f>RANK(D115,$D$108:$D$126,0)+COUNTIF($D$108:D115,D115)-1</f>
        <v>13</v>
      </c>
      <c r="H115" s="21">
        <f t="shared" si="56"/>
        <v>28.3</v>
      </c>
      <c r="I115" s="81" t="s">
        <v>41</v>
      </c>
      <c r="J115" s="2"/>
      <c r="K115" s="2"/>
      <c r="L115" s="27">
        <f t="shared" si="38"/>
        <v>2</v>
      </c>
      <c r="M115" s="27">
        <v>10</v>
      </c>
      <c r="N115" s="26" t="str">
        <f t="shared" si="39"/>
        <v>Cefepime</v>
      </c>
      <c r="O115" s="27" t="str">
        <f t="shared" si="40"/>
        <v>n=13</v>
      </c>
      <c r="P115" s="27" t="str">
        <f t="shared" si="41"/>
        <v>Tier 2</v>
      </c>
      <c r="Q115" s="28" t="str">
        <f t="shared" si="42"/>
        <v>Cefepime, n=13</v>
      </c>
      <c r="R115" s="87">
        <f t="shared" si="43"/>
        <v>7.69230794906616E-2</v>
      </c>
      <c r="S115" s="27" t="str">
        <f t="shared" si="44"/>
        <v>0.4-37.9</v>
      </c>
      <c r="T115" s="30">
        <f t="shared" si="45"/>
        <v>4.0000000000000001E-3</v>
      </c>
      <c r="U115" s="30">
        <f t="shared" si="46"/>
        <v>0.379</v>
      </c>
      <c r="V115" s="31">
        <f t="shared" si="47"/>
        <v>0.30207692050933843</v>
      </c>
      <c r="W115" s="31">
        <f t="shared" si="48"/>
        <v>7.2923079490661596E-2</v>
      </c>
      <c r="X115" s="30">
        <f t="shared" si="49"/>
        <v>37.5</v>
      </c>
      <c r="Y115" s="82">
        <f t="shared" si="50"/>
        <v>45</v>
      </c>
      <c r="Z115" s="86" t="str">
        <f t="shared" si="51"/>
        <v/>
      </c>
      <c r="AA115" s="86">
        <f t="shared" si="52"/>
        <v>7.69230794906616E-2</v>
      </c>
      <c r="AB115" s="86" t="str">
        <f t="shared" si="53"/>
        <v/>
      </c>
      <c r="AC115" s="86" t="str">
        <f t="shared" si="54"/>
        <v/>
      </c>
      <c r="AD115" s="86" t="str">
        <f t="shared" si="55"/>
        <v/>
      </c>
    </row>
    <row r="116" spans="1:30" ht="15" customHeight="1" x14ac:dyDescent="0.25">
      <c r="A116" s="3" t="s">
        <v>13</v>
      </c>
      <c r="B116" s="3" t="s">
        <v>14</v>
      </c>
      <c r="C116" s="3">
        <v>12</v>
      </c>
      <c r="D116" s="24">
        <v>0</v>
      </c>
      <c r="E116" s="3" t="s">
        <v>172</v>
      </c>
      <c r="F116" s="33">
        <v>2</v>
      </c>
      <c r="G116" s="6">
        <f>RANK(D116,$D$108:$D$126,0)+COUNTIF($D$108:D116,D116)-1</f>
        <v>14</v>
      </c>
      <c r="H116" s="21">
        <f t="shared" si="56"/>
        <v>30.1</v>
      </c>
      <c r="I116" s="81" t="s">
        <v>41</v>
      </c>
      <c r="J116" s="2"/>
      <c r="K116" s="2"/>
      <c r="L116" s="27">
        <f t="shared" si="38"/>
        <v>2</v>
      </c>
      <c r="M116" s="27">
        <v>12</v>
      </c>
      <c r="N116" s="26" t="str">
        <f t="shared" si="39"/>
        <v>Cefoxitin</v>
      </c>
      <c r="O116" s="27" t="str">
        <f t="shared" si="40"/>
        <v>n=13</v>
      </c>
      <c r="P116" s="27" t="str">
        <f t="shared" si="41"/>
        <v>Tier 2</v>
      </c>
      <c r="Q116" s="28" t="str">
        <f t="shared" si="42"/>
        <v>Cefoxitin, n=13</v>
      </c>
      <c r="R116" s="87">
        <f t="shared" si="43"/>
        <v>0</v>
      </c>
      <c r="S116" s="27" t="str">
        <f t="shared" si="44"/>
        <v>0.0-28.3</v>
      </c>
      <c r="T116" s="30">
        <f t="shared" si="45"/>
        <v>0</v>
      </c>
      <c r="U116" s="30">
        <f t="shared" si="46"/>
        <v>0.28300000000000003</v>
      </c>
      <c r="V116" s="31">
        <f t="shared" si="47"/>
        <v>0.28300000000000003</v>
      </c>
      <c r="W116" s="31">
        <f t="shared" si="48"/>
        <v>0</v>
      </c>
      <c r="X116" s="30">
        <f t="shared" si="49"/>
        <v>28.300000000000004</v>
      </c>
      <c r="Y116" s="82">
        <f t="shared" si="50"/>
        <v>45</v>
      </c>
      <c r="Z116" s="86">
        <f t="shared" si="51"/>
        <v>0</v>
      </c>
      <c r="AA116" s="86" t="str">
        <f t="shared" si="52"/>
        <v/>
      </c>
      <c r="AB116" s="86" t="str">
        <f t="shared" si="53"/>
        <v/>
      </c>
      <c r="AC116" s="86" t="str">
        <f t="shared" si="54"/>
        <v/>
      </c>
      <c r="AD116" s="86" t="str">
        <f t="shared" si="55"/>
        <v/>
      </c>
    </row>
    <row r="117" spans="1:30" ht="15" customHeight="1" x14ac:dyDescent="0.25">
      <c r="A117" s="3" t="s">
        <v>28</v>
      </c>
      <c r="B117" s="3" t="s">
        <v>29</v>
      </c>
      <c r="C117" s="3">
        <v>13</v>
      </c>
      <c r="D117" s="24">
        <v>15.384615898132299</v>
      </c>
      <c r="E117" s="3" t="s">
        <v>75</v>
      </c>
      <c r="F117" s="33">
        <v>2</v>
      </c>
      <c r="G117" s="6">
        <f>RANK(D117,$D$108:$D$126,0)+COUNTIF($D$108:D117,D117)-1</f>
        <v>8</v>
      </c>
      <c r="H117" s="21">
        <f t="shared" si="56"/>
        <v>43.599999999999994</v>
      </c>
      <c r="I117" s="81" t="s">
        <v>41</v>
      </c>
      <c r="J117" s="2"/>
      <c r="K117" s="2"/>
      <c r="L117" s="27">
        <f t="shared" si="38"/>
        <v>2</v>
      </c>
      <c r="M117" s="27">
        <v>13</v>
      </c>
      <c r="N117" s="26" t="str">
        <f t="shared" si="39"/>
        <v>Imipenem</v>
      </c>
      <c r="O117" s="27" t="str">
        <f t="shared" si="40"/>
        <v>n=13</v>
      </c>
      <c r="P117" s="27" t="str">
        <f t="shared" si="41"/>
        <v>Tier 2</v>
      </c>
      <c r="Q117" s="28" t="str">
        <f t="shared" si="42"/>
        <v>Imipenem, n=13</v>
      </c>
      <c r="R117" s="87">
        <f t="shared" si="43"/>
        <v>0</v>
      </c>
      <c r="S117" s="27" t="str">
        <f t="shared" si="44"/>
        <v>0.0-28.3</v>
      </c>
      <c r="T117" s="30">
        <f t="shared" si="45"/>
        <v>0</v>
      </c>
      <c r="U117" s="30">
        <f t="shared" si="46"/>
        <v>0.28300000000000003</v>
      </c>
      <c r="V117" s="31">
        <f t="shared" si="47"/>
        <v>0.28300000000000003</v>
      </c>
      <c r="W117" s="31">
        <f t="shared" si="48"/>
        <v>0</v>
      </c>
      <c r="X117" s="30">
        <f t="shared" si="49"/>
        <v>28.300000000000004</v>
      </c>
      <c r="Y117" s="82">
        <f t="shared" si="50"/>
        <v>44</v>
      </c>
      <c r="Z117" s="86">
        <f t="shared" si="51"/>
        <v>0</v>
      </c>
      <c r="AA117" s="86" t="str">
        <f t="shared" si="52"/>
        <v/>
      </c>
      <c r="AB117" s="86" t="str">
        <f t="shared" si="53"/>
        <v/>
      </c>
      <c r="AC117" s="86" t="str">
        <f t="shared" si="54"/>
        <v/>
      </c>
      <c r="AD117" s="86" t="str">
        <f t="shared" si="55"/>
        <v/>
      </c>
    </row>
    <row r="118" spans="1:30" ht="15" customHeight="1" x14ac:dyDescent="0.25">
      <c r="A118" s="3" t="s">
        <v>15</v>
      </c>
      <c r="B118" s="3" t="s">
        <v>16</v>
      </c>
      <c r="C118" s="3">
        <v>13</v>
      </c>
      <c r="D118" s="24">
        <v>7.6923079490661603</v>
      </c>
      <c r="E118" s="3" t="s">
        <v>168</v>
      </c>
      <c r="F118" s="3">
        <v>1</v>
      </c>
      <c r="G118" s="6">
        <f>RANK(D118,$D$108:$D$126,0)+COUNTIF($D$108:D118,D118)-1</f>
        <v>11</v>
      </c>
      <c r="H118" s="21">
        <f t="shared" si="56"/>
        <v>37.5</v>
      </c>
      <c r="I118" s="81" t="s">
        <v>41</v>
      </c>
      <c r="J118" s="2"/>
      <c r="K118" s="2"/>
      <c r="L118" s="27">
        <f t="shared" si="38"/>
        <v>2</v>
      </c>
      <c r="M118" s="27">
        <v>14</v>
      </c>
      <c r="N118" s="26" t="str">
        <f t="shared" si="39"/>
        <v>Meropenem</v>
      </c>
      <c r="O118" s="27" t="str">
        <f t="shared" si="40"/>
        <v>n=12</v>
      </c>
      <c r="P118" s="27" t="str">
        <f t="shared" si="41"/>
        <v>Tier 2</v>
      </c>
      <c r="Q118" s="28" t="str">
        <f t="shared" si="42"/>
        <v>Meropenem, n=12</v>
      </c>
      <c r="R118" s="87">
        <f t="shared" si="43"/>
        <v>0</v>
      </c>
      <c r="S118" s="27" t="str">
        <f t="shared" si="44"/>
        <v>0.0-30.1</v>
      </c>
      <c r="T118" s="30">
        <f t="shared" si="45"/>
        <v>0</v>
      </c>
      <c r="U118" s="30">
        <f t="shared" si="46"/>
        <v>0.30099999999999999</v>
      </c>
      <c r="V118" s="31">
        <f t="shared" si="47"/>
        <v>0.30099999999999999</v>
      </c>
      <c r="W118" s="31">
        <f t="shared" si="48"/>
        <v>0</v>
      </c>
      <c r="X118" s="30">
        <f t="shared" si="49"/>
        <v>30.099999999999998</v>
      </c>
      <c r="Y118" s="82">
        <f t="shared" si="50"/>
        <v>45</v>
      </c>
      <c r="Z118" s="86">
        <f t="shared" si="51"/>
        <v>0</v>
      </c>
      <c r="AA118" s="86" t="str">
        <f t="shared" si="52"/>
        <v/>
      </c>
      <c r="AB118" s="86" t="str">
        <f t="shared" si="53"/>
        <v/>
      </c>
      <c r="AC118" s="86" t="str">
        <f t="shared" si="54"/>
        <v/>
      </c>
      <c r="AD118" s="86" t="str">
        <f t="shared" si="55"/>
        <v/>
      </c>
    </row>
    <row r="119" spans="1:30" ht="15" customHeight="1" x14ac:dyDescent="0.25">
      <c r="A119" s="3" t="s">
        <v>18</v>
      </c>
      <c r="B119" s="3" t="s">
        <v>19</v>
      </c>
      <c r="C119" s="3">
        <v>13</v>
      </c>
      <c r="D119" s="24">
        <v>53.846157073974602</v>
      </c>
      <c r="E119" s="3" t="s">
        <v>173</v>
      </c>
      <c r="F119" s="33">
        <v>1</v>
      </c>
      <c r="G119" s="6">
        <f>RANK(D119,$D$108:$D$126,0)+COUNTIF($D$108:D119,D119)-1</f>
        <v>5</v>
      </c>
      <c r="H119" s="21">
        <f t="shared" si="56"/>
        <v>53.499999999999993</v>
      </c>
      <c r="I119" s="81" t="s">
        <v>41</v>
      </c>
      <c r="J119" s="2"/>
      <c r="K119" s="2"/>
      <c r="L119" s="27">
        <f t="shared" si="38"/>
        <v>4</v>
      </c>
      <c r="M119" s="27">
        <v>7</v>
      </c>
      <c r="N119" s="26" t="str">
        <f t="shared" si="39"/>
        <v>Ceftazidime</v>
      </c>
      <c r="O119" s="27" t="str">
        <f t="shared" si="40"/>
        <v>n=13</v>
      </c>
      <c r="P119" s="27" t="str">
        <f t="shared" si="41"/>
        <v>Tier 4</v>
      </c>
      <c r="Q119" s="28" t="str">
        <f t="shared" si="42"/>
        <v>Ceftazidime, n=13</v>
      </c>
      <c r="R119" s="87">
        <f t="shared" si="43"/>
        <v>0.15384615898132301</v>
      </c>
      <c r="S119" s="27" t="str">
        <f t="shared" si="44"/>
        <v>2.7-46.3</v>
      </c>
      <c r="T119" s="30">
        <f t="shared" si="45"/>
        <v>2.7000000000000003E-2</v>
      </c>
      <c r="U119" s="30">
        <f t="shared" si="46"/>
        <v>0.46299999999999997</v>
      </c>
      <c r="V119" s="31">
        <f t="shared" si="47"/>
        <v>0.30915384101867693</v>
      </c>
      <c r="W119" s="31">
        <f t="shared" si="48"/>
        <v>0.12684615898132301</v>
      </c>
      <c r="X119" s="30">
        <f t="shared" si="49"/>
        <v>43.599999999999994</v>
      </c>
      <c r="Y119" s="82">
        <f t="shared" si="50"/>
        <v>44</v>
      </c>
      <c r="Z119" s="86" t="str">
        <f t="shared" si="51"/>
        <v/>
      </c>
      <c r="AA119" s="86" t="str">
        <f t="shared" si="52"/>
        <v/>
      </c>
      <c r="AB119" s="86">
        <f t="shared" si="53"/>
        <v>0.15384615898132301</v>
      </c>
      <c r="AC119" s="86" t="str">
        <f t="shared" si="54"/>
        <v/>
      </c>
      <c r="AD119" s="86" t="str">
        <f t="shared" si="55"/>
        <v/>
      </c>
    </row>
    <row r="120" spans="1:30" ht="15" customHeight="1" x14ac:dyDescent="0.25">
      <c r="A120" s="3" t="s">
        <v>153</v>
      </c>
      <c r="B120" s="3" t="s">
        <v>84</v>
      </c>
      <c r="C120" s="3">
        <v>12</v>
      </c>
      <c r="D120" s="24">
        <v>33.333335876464801</v>
      </c>
      <c r="E120" s="3" t="s">
        <v>174</v>
      </c>
      <c r="F120" s="33" t="s">
        <v>42</v>
      </c>
      <c r="G120" s="6">
        <f>RANK(D120,$D$108:$D$126,0)+COUNTIF($D$108:D120,D120)-1</f>
        <v>6</v>
      </c>
      <c r="H120" s="21">
        <f t="shared" si="56"/>
        <v>53.3</v>
      </c>
      <c r="I120" s="81" t="s">
        <v>41</v>
      </c>
      <c r="J120" s="2"/>
      <c r="K120" s="2"/>
      <c r="L120" s="27" t="str">
        <f t="shared" si="38"/>
        <v>O</v>
      </c>
      <c r="M120" s="27">
        <v>6</v>
      </c>
      <c r="N120" s="26" t="str">
        <f t="shared" si="39"/>
        <v>Chloramphenicol</v>
      </c>
      <c r="O120" s="27" t="str">
        <f t="shared" si="40"/>
        <v>n=12</v>
      </c>
      <c r="P120" s="27" t="str">
        <f t="shared" si="41"/>
        <v>Tier O</v>
      </c>
      <c r="Q120" s="28" t="str">
        <f t="shared" si="42"/>
        <v>Chloramphenicol, n=12</v>
      </c>
      <c r="R120" s="87">
        <f t="shared" si="43"/>
        <v>0.33333335876464804</v>
      </c>
      <c r="S120" s="27" t="str">
        <f t="shared" si="44"/>
        <v>11.3-64.6</v>
      </c>
      <c r="T120" s="30">
        <f t="shared" si="45"/>
        <v>0.113</v>
      </c>
      <c r="U120" s="30">
        <f t="shared" si="46"/>
        <v>0.64599999999999991</v>
      </c>
      <c r="V120" s="31">
        <f t="shared" si="47"/>
        <v>0.31266664123535187</v>
      </c>
      <c r="W120" s="31">
        <f t="shared" si="48"/>
        <v>0.22033335876464805</v>
      </c>
      <c r="X120" s="30">
        <f t="shared" si="49"/>
        <v>53.29999999999999</v>
      </c>
      <c r="Y120" s="82">
        <f t="shared" si="50"/>
        <v>45</v>
      </c>
      <c r="Z120" s="86" t="str">
        <f t="shared" si="51"/>
        <v/>
      </c>
      <c r="AA120" s="86" t="str">
        <f t="shared" si="52"/>
        <v/>
      </c>
      <c r="AB120" s="86" t="str">
        <f t="shared" si="53"/>
        <v/>
      </c>
      <c r="AC120" s="86">
        <f t="shared" si="54"/>
        <v>0.33333335876464804</v>
      </c>
      <c r="AD120" s="86" t="str">
        <f t="shared" si="55"/>
        <v/>
      </c>
    </row>
    <row r="121" spans="1:30" ht="15" customHeight="1" x14ac:dyDescent="0.25">
      <c r="A121" s="3" t="s">
        <v>31</v>
      </c>
      <c r="B121" s="3" t="s">
        <v>21</v>
      </c>
      <c r="C121" s="3">
        <v>13</v>
      </c>
      <c r="D121" s="24">
        <v>61.538463592529297</v>
      </c>
      <c r="E121" s="35" t="s">
        <v>175</v>
      </c>
      <c r="F121" s="33">
        <v>2</v>
      </c>
      <c r="G121" s="6">
        <f>RANK(D121,$D$108:$D$126,0)+COUNTIF($D$108:D121,D121)-1</f>
        <v>4</v>
      </c>
      <c r="H121" s="21">
        <f t="shared" si="56"/>
        <v>52.600000000000009</v>
      </c>
      <c r="I121" s="81" t="s">
        <v>41</v>
      </c>
      <c r="J121" s="2"/>
      <c r="K121" s="2"/>
      <c r="L121" s="27"/>
      <c r="M121" s="27"/>
      <c r="N121" s="26"/>
      <c r="O121" s="27"/>
      <c r="P121" s="27"/>
      <c r="Q121" s="28"/>
      <c r="R121" s="87"/>
      <c r="S121" s="27"/>
      <c r="T121" s="30"/>
      <c r="U121" s="30"/>
      <c r="V121" s="31"/>
      <c r="W121" s="31"/>
      <c r="X121" s="30"/>
      <c r="Y121" s="82"/>
      <c r="Z121" s="86"/>
      <c r="AA121" s="86"/>
      <c r="AB121" s="86"/>
      <c r="AC121" s="86"/>
      <c r="AD121" s="86"/>
    </row>
    <row r="122" spans="1:30" ht="15" customHeight="1" x14ac:dyDescent="0.25">
      <c r="A122" s="3"/>
      <c r="B122" s="3"/>
      <c r="C122" s="3"/>
      <c r="D122" s="24"/>
      <c r="E122" s="3"/>
      <c r="F122" s="3"/>
      <c r="G122" s="6"/>
      <c r="H122" s="21"/>
      <c r="I122" s="81" t="s">
        <v>41</v>
      </c>
      <c r="J122" s="2"/>
      <c r="K122" s="2"/>
      <c r="L122" s="27"/>
      <c r="M122" s="27"/>
      <c r="N122" s="26"/>
      <c r="O122" s="27"/>
      <c r="P122" s="27"/>
      <c r="Q122" s="28"/>
      <c r="R122" s="87"/>
      <c r="S122" s="27"/>
      <c r="T122" s="30"/>
      <c r="U122" s="30"/>
      <c r="V122" s="31"/>
      <c r="W122" s="31"/>
      <c r="X122" s="30"/>
      <c r="Y122" s="82"/>
      <c r="Z122" s="86"/>
      <c r="AA122" s="86"/>
      <c r="AB122" s="86"/>
      <c r="AC122" s="86"/>
      <c r="AD122" s="86"/>
    </row>
    <row r="123" spans="1:30" ht="15" customHeight="1" x14ac:dyDescent="0.25">
      <c r="A123" s="3"/>
      <c r="B123" s="35"/>
      <c r="C123" s="35"/>
      <c r="D123" s="57"/>
      <c r="E123" s="3"/>
      <c r="F123" s="33"/>
      <c r="G123" s="6"/>
      <c r="H123" s="21"/>
      <c r="I123" s="81" t="s">
        <v>41</v>
      </c>
      <c r="J123" s="2"/>
      <c r="K123" s="2"/>
      <c r="L123" s="27"/>
      <c r="M123" s="27"/>
      <c r="N123" s="26"/>
      <c r="O123" s="27"/>
      <c r="P123" s="27"/>
      <c r="Q123" s="28"/>
      <c r="R123" s="87"/>
      <c r="S123" s="27"/>
      <c r="T123" s="30"/>
      <c r="U123" s="30"/>
      <c r="V123" s="31"/>
      <c r="W123" s="31"/>
      <c r="X123" s="30"/>
      <c r="Y123" s="82"/>
      <c r="Z123" s="86"/>
      <c r="AA123" s="86"/>
      <c r="AB123" s="86"/>
      <c r="AC123" s="86"/>
      <c r="AD123" s="86"/>
    </row>
    <row r="124" spans="1:30" ht="15" customHeight="1" x14ac:dyDescent="0.25">
      <c r="A124" s="3"/>
      <c r="B124" s="3"/>
      <c r="C124" s="3"/>
      <c r="D124" s="24"/>
      <c r="E124" s="35"/>
      <c r="F124" s="33"/>
      <c r="G124" s="6"/>
      <c r="H124" s="21"/>
      <c r="I124" s="81" t="s">
        <v>41</v>
      </c>
      <c r="J124" s="2"/>
      <c r="K124" s="2"/>
      <c r="L124" s="27"/>
      <c r="M124" s="27"/>
      <c r="N124" s="26"/>
      <c r="O124" s="27"/>
      <c r="P124" s="27"/>
      <c r="Q124" s="28"/>
      <c r="R124" s="87"/>
      <c r="S124" s="27"/>
      <c r="T124" s="30"/>
      <c r="U124" s="30"/>
      <c r="V124" s="31"/>
      <c r="W124" s="31"/>
      <c r="X124" s="30"/>
      <c r="Y124" s="82"/>
      <c r="Z124" s="86"/>
      <c r="AA124" s="86"/>
      <c r="AB124" s="86"/>
      <c r="AC124" s="86"/>
      <c r="AD124" s="86"/>
    </row>
    <row r="125" spans="1:30" ht="15" customHeight="1" x14ac:dyDescent="0.25">
      <c r="A125" s="3"/>
      <c r="B125" s="3"/>
      <c r="C125" s="3"/>
      <c r="D125" s="24"/>
      <c r="E125" s="3"/>
      <c r="F125" s="33"/>
      <c r="G125" s="6"/>
      <c r="H125" s="21"/>
      <c r="I125" s="81" t="s">
        <v>41</v>
      </c>
      <c r="J125" s="2"/>
      <c r="K125" s="2"/>
      <c r="L125" s="27"/>
      <c r="M125" s="27"/>
      <c r="N125" s="26"/>
      <c r="O125" s="27"/>
      <c r="P125" s="27"/>
      <c r="Q125" s="28"/>
      <c r="R125" s="87"/>
      <c r="S125" s="27"/>
      <c r="T125" s="30"/>
      <c r="U125" s="30"/>
      <c r="V125" s="31"/>
      <c r="W125" s="31"/>
      <c r="X125" s="30"/>
      <c r="Y125" s="82"/>
      <c r="Z125" s="86"/>
      <c r="AA125" s="86"/>
      <c r="AB125" s="86"/>
      <c r="AC125" s="86"/>
      <c r="AD125" s="86"/>
    </row>
    <row r="126" spans="1:30" ht="15" customHeight="1" x14ac:dyDescent="0.25">
      <c r="A126" s="3"/>
      <c r="B126" s="3"/>
      <c r="C126" s="3"/>
      <c r="D126" s="24"/>
      <c r="E126" s="3"/>
      <c r="F126" s="3"/>
      <c r="G126" s="6"/>
      <c r="H126" s="21"/>
      <c r="I126" s="81" t="s">
        <v>41</v>
      </c>
      <c r="J126" s="2"/>
      <c r="K126" s="2"/>
      <c r="L126" s="27"/>
      <c r="M126" s="27"/>
      <c r="N126" s="26"/>
      <c r="O126" s="27"/>
      <c r="P126" s="27"/>
      <c r="Q126" s="28"/>
      <c r="R126" s="87"/>
      <c r="S126" s="27"/>
      <c r="T126" s="30"/>
      <c r="U126" s="30"/>
      <c r="V126" s="31"/>
      <c r="W126" s="31"/>
      <c r="X126" s="30"/>
      <c r="Y126" s="82"/>
      <c r="Z126" s="86"/>
      <c r="AA126" s="86"/>
      <c r="AB126" s="86"/>
      <c r="AC126" s="86"/>
      <c r="AD126" s="86"/>
    </row>
    <row r="127" spans="1:30" ht="15" customHeight="1" x14ac:dyDescent="0.25">
      <c r="A127" s="3"/>
      <c r="B127" s="35"/>
      <c r="C127" s="35"/>
      <c r="D127" s="57"/>
      <c r="E127" s="35"/>
      <c r="F127" s="33"/>
      <c r="G127" s="6"/>
      <c r="H127" s="21"/>
      <c r="I127" s="81" t="s">
        <v>41</v>
      </c>
      <c r="J127" s="2"/>
      <c r="K127" s="2"/>
      <c r="L127" s="27"/>
      <c r="M127" s="27"/>
      <c r="N127" s="26"/>
      <c r="O127" s="27"/>
      <c r="P127" s="27"/>
      <c r="Q127" s="28"/>
      <c r="R127" s="87"/>
      <c r="S127" s="27"/>
      <c r="T127" s="30"/>
      <c r="U127" s="30"/>
      <c r="V127" s="31"/>
      <c r="W127" s="31"/>
      <c r="X127" s="30"/>
      <c r="Y127" s="82"/>
      <c r="Z127" s="86"/>
      <c r="AA127" s="86"/>
      <c r="AB127" s="86"/>
      <c r="AC127" s="86"/>
      <c r="AD127" s="86"/>
    </row>
    <row r="128" spans="1:30" ht="15" customHeight="1" x14ac:dyDescent="0.25">
      <c r="A128" s="3"/>
      <c r="B128" s="35"/>
      <c r="C128" s="35"/>
      <c r="D128" s="57"/>
      <c r="E128" s="35"/>
      <c r="F128" s="33"/>
      <c r="G128" s="6"/>
      <c r="H128" s="21"/>
      <c r="I128" s="81"/>
      <c r="K128" s="2"/>
      <c r="L128" s="27"/>
      <c r="M128" s="27"/>
      <c r="N128" s="26"/>
      <c r="O128" s="27"/>
      <c r="P128" s="27"/>
      <c r="Q128" s="28"/>
      <c r="R128" s="87"/>
      <c r="S128" s="27"/>
      <c r="T128" s="30"/>
      <c r="U128" s="30"/>
      <c r="V128" s="31"/>
      <c r="W128" s="31"/>
      <c r="X128" s="30"/>
      <c r="Y128" s="82"/>
      <c r="Z128" s="86"/>
      <c r="AA128" s="86"/>
      <c r="AB128" s="86"/>
      <c r="AC128" s="86"/>
      <c r="AD128" s="86"/>
    </row>
    <row r="129" spans="1:30" ht="15" customHeight="1" x14ac:dyDescent="0.25">
      <c r="A129" s="3"/>
      <c r="B129" s="35"/>
      <c r="C129" s="35"/>
      <c r="D129" s="57"/>
      <c r="E129" s="35"/>
      <c r="F129" s="48"/>
      <c r="G129" s="6"/>
      <c r="H129" s="21"/>
      <c r="I129" s="81" t="s">
        <v>41</v>
      </c>
      <c r="J129" s="2"/>
      <c r="K129" s="2"/>
      <c r="L129" s="27"/>
      <c r="M129" s="27"/>
      <c r="N129" s="26"/>
      <c r="O129" s="27"/>
      <c r="P129" s="27"/>
      <c r="Q129" s="28"/>
      <c r="R129" s="87"/>
      <c r="S129" s="27"/>
      <c r="T129" s="30"/>
      <c r="U129" s="30"/>
      <c r="V129" s="31"/>
      <c r="W129" s="31"/>
      <c r="X129" s="30"/>
      <c r="Y129" s="82"/>
      <c r="Z129" s="86"/>
      <c r="AA129" s="86"/>
      <c r="AB129" s="86"/>
      <c r="AC129" s="86"/>
      <c r="AD129" s="86"/>
    </row>
    <row r="130" spans="1:30" ht="15" customHeight="1" x14ac:dyDescent="0.25">
      <c r="A130" s="3"/>
      <c r="B130" s="3"/>
      <c r="C130" s="3"/>
      <c r="D130" s="24"/>
      <c r="E130" s="35"/>
      <c r="F130" s="33"/>
      <c r="G130" s="6"/>
      <c r="H130" s="21"/>
      <c r="I130" s="81"/>
      <c r="J130" s="2"/>
      <c r="K130" s="2"/>
      <c r="L130" s="27"/>
      <c r="M130" s="27"/>
      <c r="N130" s="26"/>
      <c r="O130" s="27"/>
      <c r="P130" s="27"/>
      <c r="Q130" s="28"/>
      <c r="R130" s="29"/>
      <c r="S130" s="27"/>
      <c r="T130" s="30"/>
      <c r="U130" s="30"/>
      <c r="V130" s="31"/>
      <c r="W130" s="31"/>
      <c r="X130" s="30"/>
      <c r="Y130" s="82"/>
      <c r="Z130" s="62"/>
      <c r="AA130" s="84"/>
      <c r="AB130" s="86"/>
      <c r="AC130" s="84"/>
      <c r="AD130" s="84"/>
    </row>
    <row r="131" spans="1:30" ht="15" customHeight="1" x14ac:dyDescent="0.25">
      <c r="A131" s="52"/>
      <c r="B131" s="52"/>
      <c r="C131" s="52"/>
      <c r="D131" s="56"/>
      <c r="E131" s="52"/>
      <c r="F131" s="52"/>
      <c r="G131" s="6"/>
      <c r="H131" s="21"/>
      <c r="I131" s="81"/>
      <c r="J131" s="2"/>
      <c r="K131" s="2"/>
      <c r="L131" s="27"/>
      <c r="M131" s="27"/>
      <c r="N131" s="26"/>
      <c r="O131" s="27"/>
      <c r="P131" s="27"/>
      <c r="Q131" s="28"/>
      <c r="R131" s="29"/>
      <c r="S131" s="27"/>
      <c r="T131" s="30"/>
      <c r="U131" s="30"/>
      <c r="V131" s="31"/>
      <c r="W131" s="31"/>
      <c r="X131" s="30"/>
      <c r="Y131" s="82"/>
      <c r="Z131" s="62"/>
      <c r="AA131" s="84"/>
      <c r="AB131" s="86"/>
      <c r="AC131" s="84"/>
      <c r="AD131" s="84"/>
    </row>
    <row r="132" spans="1:30" ht="15" customHeight="1" x14ac:dyDescent="0.25">
      <c r="A132" s="39"/>
      <c r="B132" s="39"/>
      <c r="C132" s="39"/>
      <c r="D132" s="43"/>
      <c r="E132" s="39"/>
      <c r="F132" s="46"/>
      <c r="G132" s="6"/>
      <c r="H132" s="21"/>
      <c r="I132" s="81"/>
      <c r="J132" s="2"/>
      <c r="K132" s="2"/>
      <c r="L132" s="27"/>
      <c r="M132" s="27"/>
      <c r="N132" s="26"/>
      <c r="O132" s="27"/>
      <c r="P132" s="27"/>
      <c r="Q132" s="28"/>
      <c r="R132" s="29"/>
      <c r="S132" s="27"/>
      <c r="T132" s="30"/>
      <c r="U132" s="30"/>
      <c r="V132" s="31"/>
      <c r="W132" s="31"/>
      <c r="X132" s="30"/>
      <c r="Y132" s="82"/>
      <c r="Z132" s="62"/>
      <c r="AA132" s="84"/>
      <c r="AB132" s="86"/>
      <c r="AC132" s="84"/>
      <c r="AD132" s="84"/>
    </row>
  </sheetData>
  <mergeCells count="3">
    <mergeCell ref="A4:H4"/>
    <mergeCell ref="A58:H58"/>
    <mergeCell ref="A107:H107"/>
  </mergeCells>
  <conditionalFormatting sqref="H37:H38 H5:H32 X4:X29">
    <cfRule type="cellIs" dxfId="139" priority="4" operator="greaterThan">
      <formula>10</formula>
    </cfRule>
  </conditionalFormatting>
  <conditionalFormatting sqref="H59:H83 X58:X83">
    <cfRule type="cellIs" dxfId="138" priority="3" operator="greaterThan">
      <formula>10</formula>
    </cfRule>
  </conditionalFormatting>
  <conditionalFormatting sqref="H108:H132 X121:X132">
    <cfRule type="cellIs" dxfId="137" priority="2" operator="greaterThan">
      <formula>10</formula>
    </cfRule>
  </conditionalFormatting>
  <conditionalFormatting sqref="X107:X120">
    <cfRule type="cellIs" dxfId="136" priority="1" operator="greaterThan">
      <formula>10</formula>
    </cfRule>
  </conditionalFormatting>
  <pageMargins left="0.7" right="0.7" top="0.75" bottom="0.75" header="0" footer="0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EFEDA"/>
  </sheetPr>
  <dimension ref="A1:AP132"/>
  <sheetViews>
    <sheetView tabSelected="1" zoomScale="70" zoomScaleNormal="70" workbookViewId="0">
      <selection activeCell="S40" sqref="S40"/>
    </sheetView>
  </sheetViews>
  <sheetFormatPr defaultColWidth="14.42578125" defaultRowHeight="15" customHeight="1" x14ac:dyDescent="0.25"/>
  <cols>
    <col min="1" max="1" width="22.42578125" style="59" customWidth="1"/>
    <col min="2" max="2" width="30.85546875" style="59" customWidth="1"/>
    <col min="3" max="3" width="20.28515625" style="59" customWidth="1"/>
    <col min="4" max="4" width="11.5703125" style="41" customWidth="1"/>
    <col min="5" max="6" width="11.5703125" style="59" customWidth="1"/>
    <col min="7" max="8" width="10.5703125" style="59" customWidth="1"/>
    <col min="9" max="11" width="9.140625" style="59" customWidth="1"/>
    <col min="12" max="12" width="10.42578125" style="59" customWidth="1"/>
    <col min="13" max="13" width="9.140625" style="59" customWidth="1"/>
    <col min="14" max="14" width="33.7109375" style="59" bestFit="1" customWidth="1"/>
    <col min="15" max="15" width="12" style="59" customWidth="1"/>
    <col min="16" max="16" width="9.85546875" style="59" customWidth="1"/>
    <col min="17" max="17" width="41.7109375" style="59" bestFit="1" customWidth="1"/>
    <col min="18" max="18" width="18.7109375" style="59" customWidth="1"/>
    <col min="19" max="19" width="16.5703125" style="59" customWidth="1"/>
    <col min="20" max="20" width="8" style="59" customWidth="1"/>
    <col min="21" max="21" width="8.5703125" style="59" customWidth="1"/>
    <col min="22" max="22" width="12.42578125" style="59" customWidth="1"/>
    <col min="23" max="23" width="13.42578125" style="59" customWidth="1"/>
    <col min="24" max="24" width="20.85546875" style="59" customWidth="1"/>
    <col min="25" max="25" width="23.5703125" style="59" bestFit="1" customWidth="1"/>
    <col min="26" max="26" width="25.28515625" style="59" bestFit="1" customWidth="1"/>
    <col min="27" max="27" width="15.42578125" style="59" bestFit="1" customWidth="1"/>
    <col min="28" max="28" width="16.42578125" style="59" bestFit="1" customWidth="1"/>
    <col min="29" max="29" width="14.5703125" style="59" bestFit="1" customWidth="1"/>
    <col min="30" max="30" width="22" style="59" bestFit="1" customWidth="1"/>
    <col min="31" max="42" width="8.7109375" style="59" customWidth="1"/>
    <col min="43" max="16384" width="14.42578125" style="59"/>
  </cols>
  <sheetData>
    <row r="1" spans="1:42" s="106" customFormat="1" ht="28.5" x14ac:dyDescent="0.45">
      <c r="A1" s="106" t="s">
        <v>190</v>
      </c>
      <c r="D1" s="107"/>
    </row>
    <row r="2" spans="1:42" ht="15.75" x14ac:dyDescent="0.25">
      <c r="A2" s="8" t="s">
        <v>46</v>
      </c>
      <c r="B2" s="80" t="s">
        <v>189</v>
      </c>
      <c r="C2" s="9"/>
      <c r="D2" s="10"/>
      <c r="E2" s="9"/>
      <c r="F2" s="45"/>
      <c r="G2" s="11"/>
      <c r="H2" s="9"/>
      <c r="I2" s="81"/>
      <c r="J2" s="2"/>
      <c r="K2" s="2"/>
      <c r="L2" s="32" t="s">
        <v>55</v>
      </c>
      <c r="M2" s="2"/>
      <c r="N2" s="2"/>
      <c r="O2" s="2"/>
      <c r="P2" s="2"/>
      <c r="Q2" s="2"/>
      <c r="R2" s="2"/>
      <c r="S2" s="2"/>
      <c r="T2" s="2"/>
      <c r="U2" s="2"/>
      <c r="V2" s="8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4" t="s">
        <v>4</v>
      </c>
      <c r="B3" s="4" t="s">
        <v>5</v>
      </c>
      <c r="C3" s="4" t="s">
        <v>6</v>
      </c>
      <c r="D3" s="12" t="s">
        <v>7</v>
      </c>
      <c r="E3" s="4" t="s">
        <v>8</v>
      </c>
      <c r="F3" s="47" t="s">
        <v>0</v>
      </c>
      <c r="G3" s="13" t="s">
        <v>1</v>
      </c>
      <c r="H3" s="4" t="s">
        <v>32</v>
      </c>
      <c r="I3" s="81"/>
      <c r="J3" s="2"/>
      <c r="K3" s="2"/>
      <c r="L3" s="60" t="s">
        <v>0</v>
      </c>
      <c r="M3" s="42" t="s">
        <v>1</v>
      </c>
      <c r="N3" s="36" t="s">
        <v>33</v>
      </c>
      <c r="O3" s="42" t="s">
        <v>6</v>
      </c>
      <c r="P3" s="42" t="s">
        <v>34</v>
      </c>
      <c r="Q3" s="89" t="s">
        <v>60</v>
      </c>
      <c r="R3" s="38" t="s">
        <v>35</v>
      </c>
      <c r="S3" s="37" t="s">
        <v>8</v>
      </c>
      <c r="T3" s="42" t="s">
        <v>36</v>
      </c>
      <c r="U3" s="42" t="s">
        <v>37</v>
      </c>
      <c r="V3" s="38" t="s">
        <v>38</v>
      </c>
      <c r="W3" s="38" t="s">
        <v>39</v>
      </c>
      <c r="X3" s="61" t="s">
        <v>40</v>
      </c>
      <c r="Y3" s="83" t="s">
        <v>77</v>
      </c>
      <c r="Z3" s="85" t="s">
        <v>80</v>
      </c>
      <c r="AA3" s="85" t="s">
        <v>81</v>
      </c>
      <c r="AB3" s="85" t="s">
        <v>82</v>
      </c>
      <c r="AC3" s="85" t="s">
        <v>78</v>
      </c>
      <c r="AD3" s="85" t="s">
        <v>79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08"/>
      <c r="B4" s="109"/>
      <c r="C4" s="109"/>
      <c r="D4" s="109"/>
      <c r="E4" s="109"/>
      <c r="F4" s="109"/>
      <c r="G4" s="109"/>
      <c r="H4" s="110"/>
      <c r="I4" s="81"/>
      <c r="J4" s="2"/>
      <c r="K4" s="2"/>
      <c r="L4" s="27">
        <f t="shared" ref="L4:L17" si="0">INDEX($F$5:$F$36,MATCH(M4,$G$5:$G$36,0))</f>
        <v>1</v>
      </c>
      <c r="M4" s="27">
        <v>1</v>
      </c>
      <c r="N4" s="26" t="str">
        <f t="shared" ref="N4:N17" si="1">INDEX($B$5:$B$34,MATCH(M4,$G$5:$G$35,0))</f>
        <v>Ceftriaxone</v>
      </c>
      <c r="O4" s="27" t="str">
        <f t="shared" ref="O4:O17" si="2">"n="&amp;INDEX($C$5:$C$33,MATCH(M4,$G$5:$G$33,0))</f>
        <v>n=47</v>
      </c>
      <c r="P4" s="27" t="str">
        <f t="shared" ref="P4:P17" si="3">IF(L4&lt;&gt;"","Tier "&amp;L4,"")</f>
        <v>Tier 1</v>
      </c>
      <c r="Q4" s="28" t="str">
        <f t="shared" ref="Q4:Q17" si="4">N4&amp;", "&amp;O4</f>
        <v>Ceftriaxone, n=47</v>
      </c>
      <c r="R4" s="87">
        <f t="shared" ref="R4:R17" si="5">(INDEX($D$5:$D$32,MATCH(M4,$G$5:$G$32,0)))/100</f>
        <v>1</v>
      </c>
      <c r="S4" s="27" t="str">
        <f t="shared" ref="S4:S17" si="6">INDEX($E$5:$E$33,MATCH(M4,$G$5:$G$33,0))</f>
        <v>90.6-100</v>
      </c>
      <c r="T4" s="30">
        <f t="shared" ref="T4:T17" si="7">LEFT(S4,FIND("-",S4)-1)/100</f>
        <v>0.90599999999999992</v>
      </c>
      <c r="U4" s="30">
        <f t="shared" ref="U4:U17" si="8">REPLACE(S4,1,FIND("-",S4),"")/100</f>
        <v>1</v>
      </c>
      <c r="V4" s="31">
        <f t="shared" ref="V4:V17" si="9">U4-R4</f>
        <v>0</v>
      </c>
      <c r="W4" s="31">
        <f t="shared" ref="W4:W17" si="10">R4-T4</f>
        <v>9.4000000000000083E-2</v>
      </c>
      <c r="X4" s="30">
        <f t="shared" ref="X4:X17" si="11">(U4-T4)*100</f>
        <v>9.4000000000000092</v>
      </c>
      <c r="Y4" s="82">
        <f t="shared" ref="Y4:Y17" si="12">INDEX($C$5:$C$31,MATCH(M4,$G$5:$G$31,0))</f>
        <v>47</v>
      </c>
      <c r="Z4" s="86" t="str">
        <f t="shared" ref="Z4:Z17" si="13">IF(AND(R4&lt;=5%, Y4&gt;=30),R4,"")</f>
        <v/>
      </c>
      <c r="AA4" s="86" t="str">
        <f t="shared" ref="AA4:AA17" si="14">IF(AND(R4&gt;5%,R4&lt;=10%,Y4&gt;=30),R4,"")</f>
        <v/>
      </c>
      <c r="AB4" s="86" t="str">
        <f t="shared" ref="AB4:AB17" si="15">IF(AND(R4&gt;10%,R4&lt;=30%,Y4&gt;=30),R4,"")</f>
        <v/>
      </c>
      <c r="AC4" s="86">
        <f t="shared" ref="AC4:AC17" si="16">IF(AND(R4&gt;30%,Y4&gt;=30),R4,"")</f>
        <v>1</v>
      </c>
      <c r="AD4" s="86" t="str">
        <f t="shared" ref="AD4:AD17" si="17">IF(Y4&lt;30,R4,"")</f>
        <v/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3" t="s">
        <v>47</v>
      </c>
      <c r="B5" s="79" t="s">
        <v>48</v>
      </c>
      <c r="C5" s="35">
        <v>43</v>
      </c>
      <c r="D5" s="57">
        <v>81.395347595214801</v>
      </c>
      <c r="E5" s="35" t="s">
        <v>132</v>
      </c>
      <c r="F5" s="48">
        <v>1</v>
      </c>
      <c r="G5" s="6">
        <f>RANK(D5,$D$5:$D$23,0)+COUNTIF($D$5:D5,D5)-1</f>
        <v>2</v>
      </c>
      <c r="H5" s="21">
        <f>(REPLACE(E5,1,FIND("-",E5),""))-(LEFT(E5,FIND("-",E5)-1))</f>
        <v>25</v>
      </c>
      <c r="I5" s="81" t="s">
        <v>41</v>
      </c>
      <c r="J5" s="2"/>
      <c r="K5" s="2"/>
      <c r="L5" s="27">
        <f t="shared" si="0"/>
        <v>1</v>
      </c>
      <c r="M5" s="27">
        <v>2</v>
      </c>
      <c r="N5" s="26" t="str">
        <f t="shared" si="1"/>
        <v>Ampicillin</v>
      </c>
      <c r="O5" s="27" t="str">
        <f t="shared" si="2"/>
        <v>n=43</v>
      </c>
      <c r="P5" s="27" t="str">
        <f t="shared" si="3"/>
        <v>Tier 1</v>
      </c>
      <c r="Q5" s="28" t="str">
        <f t="shared" si="4"/>
        <v>Ampicillin, n=43</v>
      </c>
      <c r="R5" s="87">
        <f t="shared" si="5"/>
        <v>0.81395347595214806</v>
      </c>
      <c r="S5" s="27" t="str">
        <f t="shared" si="6"/>
        <v>66.1-91.1</v>
      </c>
      <c r="T5" s="30">
        <f t="shared" si="7"/>
        <v>0.66099999999999992</v>
      </c>
      <c r="U5" s="30">
        <f t="shared" si="8"/>
        <v>0.91099999999999992</v>
      </c>
      <c r="V5" s="31">
        <f t="shared" si="9"/>
        <v>9.7046524047851856E-2</v>
      </c>
      <c r="W5" s="31">
        <f t="shared" si="10"/>
        <v>0.15295347595214814</v>
      </c>
      <c r="X5" s="30">
        <f t="shared" si="11"/>
        <v>25</v>
      </c>
      <c r="Y5" s="82">
        <f t="shared" si="12"/>
        <v>43</v>
      </c>
      <c r="Z5" s="86" t="str">
        <f t="shared" si="13"/>
        <v/>
      </c>
      <c r="AA5" s="86" t="str">
        <f t="shared" si="14"/>
        <v/>
      </c>
      <c r="AB5" s="86" t="str">
        <f t="shared" si="15"/>
        <v/>
      </c>
      <c r="AC5" s="86">
        <f t="shared" si="16"/>
        <v>0.81395347595214806</v>
      </c>
      <c r="AD5" s="86" t="str">
        <f t="shared" si="17"/>
        <v/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3" t="s">
        <v>145</v>
      </c>
      <c r="B6" s="35" t="s">
        <v>83</v>
      </c>
      <c r="C6" s="35">
        <v>43</v>
      </c>
      <c r="D6" s="57">
        <v>27.906978607177699</v>
      </c>
      <c r="E6" s="3" t="s">
        <v>133</v>
      </c>
      <c r="F6" s="48">
        <v>1</v>
      </c>
      <c r="G6" s="6">
        <f>RANK(D6,$D$5:$D$35,0)+COUNTIF($D$5:D6,D6)-1</f>
        <v>6</v>
      </c>
      <c r="H6" s="21">
        <f t="shared" ref="H6:H18" si="18">(REPLACE(E6,1,FIND("-",E6),""))-(LEFT(E6,FIND("-",E6)-1))</f>
        <v>28.099999999999998</v>
      </c>
      <c r="I6" s="81" t="s">
        <v>41</v>
      </c>
      <c r="J6" s="2"/>
      <c r="K6" s="2"/>
      <c r="L6" s="27">
        <f t="shared" si="0"/>
        <v>1</v>
      </c>
      <c r="M6" s="27">
        <v>5</v>
      </c>
      <c r="N6" s="26" t="str">
        <f t="shared" si="1"/>
        <v>Ciprofloxacin</v>
      </c>
      <c r="O6" s="27" t="str">
        <f t="shared" si="2"/>
        <v>n=43</v>
      </c>
      <c r="P6" s="27" t="str">
        <f t="shared" si="3"/>
        <v>Tier 1</v>
      </c>
      <c r="Q6" s="28" t="str">
        <f t="shared" si="4"/>
        <v>Ciprofloxacin, n=43</v>
      </c>
      <c r="R6" s="87">
        <f t="shared" si="5"/>
        <v>0.41860466003417995</v>
      </c>
      <c r="S6" s="27" t="str">
        <f t="shared" si="6"/>
        <v>27.4-57.8</v>
      </c>
      <c r="T6" s="30">
        <f t="shared" si="7"/>
        <v>0.27399999999999997</v>
      </c>
      <c r="U6" s="30">
        <f t="shared" si="8"/>
        <v>0.57799999999999996</v>
      </c>
      <c r="V6" s="31">
        <f t="shared" si="9"/>
        <v>0.15939533996582</v>
      </c>
      <c r="W6" s="31">
        <f t="shared" si="10"/>
        <v>0.14460466003417999</v>
      </c>
      <c r="X6" s="30">
        <f t="shared" si="11"/>
        <v>30.4</v>
      </c>
      <c r="Y6" s="82">
        <f t="shared" si="12"/>
        <v>43</v>
      </c>
      <c r="Z6" s="86" t="str">
        <f t="shared" si="13"/>
        <v/>
      </c>
      <c r="AA6" s="86" t="str">
        <f t="shared" si="14"/>
        <v/>
      </c>
      <c r="AB6" s="86" t="str">
        <f t="shared" si="15"/>
        <v/>
      </c>
      <c r="AC6" s="86">
        <f t="shared" si="16"/>
        <v>0.41860466003417995</v>
      </c>
      <c r="AD6" s="86" t="str">
        <f t="shared" si="17"/>
        <v/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3" t="s">
        <v>9</v>
      </c>
      <c r="B7" s="3" t="s">
        <v>10</v>
      </c>
      <c r="C7" s="3">
        <v>43</v>
      </c>
      <c r="D7" s="24">
        <v>16.279069900512699</v>
      </c>
      <c r="E7" s="3" t="s">
        <v>134</v>
      </c>
      <c r="F7" s="33">
        <v>4</v>
      </c>
      <c r="G7" s="6">
        <f>RANK(D7,$D$5:$D$35,0)+COUNTIF($D$5:D7,D7)-1</f>
        <v>8</v>
      </c>
      <c r="H7" s="21">
        <f t="shared" si="18"/>
        <v>24</v>
      </c>
      <c r="I7" s="81" t="s">
        <v>41</v>
      </c>
      <c r="J7" s="2"/>
      <c r="K7" s="2"/>
      <c r="L7" s="27">
        <f t="shared" si="0"/>
        <v>1</v>
      </c>
      <c r="M7" s="27">
        <v>9</v>
      </c>
      <c r="N7" s="26" t="str">
        <f t="shared" si="1"/>
        <v>Gentamicin</v>
      </c>
      <c r="O7" s="27" t="str">
        <f t="shared" si="2"/>
        <v>n=43</v>
      </c>
      <c r="P7" s="27" t="str">
        <f t="shared" si="3"/>
        <v>Tier 1</v>
      </c>
      <c r="Q7" s="28" t="str">
        <f t="shared" si="4"/>
        <v>Gentamicin, n=43</v>
      </c>
      <c r="R7" s="87">
        <f t="shared" si="5"/>
        <v>0.16279069900512699</v>
      </c>
      <c r="S7" s="27" t="str">
        <f t="shared" si="6"/>
        <v>7.3-31.3</v>
      </c>
      <c r="T7" s="30">
        <f t="shared" si="7"/>
        <v>7.2999999999999995E-2</v>
      </c>
      <c r="U7" s="30">
        <f t="shared" si="8"/>
        <v>0.313</v>
      </c>
      <c r="V7" s="31">
        <f t="shared" si="9"/>
        <v>0.15020930099487301</v>
      </c>
      <c r="W7" s="31">
        <f t="shared" si="10"/>
        <v>8.9790699005126998E-2</v>
      </c>
      <c r="X7" s="30">
        <f t="shared" si="11"/>
        <v>24</v>
      </c>
      <c r="Y7" s="82">
        <f t="shared" si="12"/>
        <v>43</v>
      </c>
      <c r="Z7" s="86" t="str">
        <f t="shared" si="13"/>
        <v/>
      </c>
      <c r="AA7" s="86" t="str">
        <f t="shared" si="14"/>
        <v/>
      </c>
      <c r="AB7" s="86">
        <f t="shared" si="15"/>
        <v>0.16279069900512699</v>
      </c>
      <c r="AC7" s="86" t="str">
        <f t="shared" si="16"/>
        <v/>
      </c>
      <c r="AD7" s="86" t="str">
        <f t="shared" si="17"/>
        <v/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3" t="s">
        <v>22</v>
      </c>
      <c r="B8" s="35" t="s">
        <v>23</v>
      </c>
      <c r="C8" s="35">
        <v>47</v>
      </c>
      <c r="D8" s="57">
        <v>100</v>
      </c>
      <c r="E8" s="3" t="s">
        <v>135</v>
      </c>
      <c r="F8" s="48">
        <v>1</v>
      </c>
      <c r="G8" s="6">
        <f>RANK(D8,$D$5:$D$35,0)+COUNTIF($D$5:D8,D8)-1</f>
        <v>1</v>
      </c>
      <c r="H8" s="21">
        <f t="shared" si="18"/>
        <v>9.4000000000000057</v>
      </c>
      <c r="I8" s="81" t="s">
        <v>41</v>
      </c>
      <c r="J8" s="2"/>
      <c r="K8" s="2"/>
      <c r="L8" s="27">
        <f t="shared" si="0"/>
        <v>1</v>
      </c>
      <c r="M8" s="27">
        <v>10</v>
      </c>
      <c r="N8" s="26" t="str">
        <f t="shared" si="1"/>
        <v>Cefepime</v>
      </c>
      <c r="O8" s="27" t="str">
        <f t="shared" si="2"/>
        <v>n=43</v>
      </c>
      <c r="P8" s="27" t="str">
        <f t="shared" si="3"/>
        <v>Tier 1</v>
      </c>
      <c r="Q8" s="28" t="str">
        <f t="shared" si="4"/>
        <v>Cefepime, n=43</v>
      </c>
      <c r="R8" s="87">
        <f t="shared" si="5"/>
        <v>0.116279077529907</v>
      </c>
      <c r="S8" s="27" t="str">
        <f t="shared" si="6"/>
        <v>5.8-28.6</v>
      </c>
      <c r="T8" s="30">
        <f t="shared" si="7"/>
        <v>5.7999999999999996E-2</v>
      </c>
      <c r="U8" s="30">
        <f t="shared" si="8"/>
        <v>0.28600000000000003</v>
      </c>
      <c r="V8" s="31">
        <f t="shared" si="9"/>
        <v>0.16972092247009302</v>
      </c>
      <c r="W8" s="31">
        <f t="shared" si="10"/>
        <v>5.8279077529907006E-2</v>
      </c>
      <c r="X8" s="30">
        <f t="shared" si="11"/>
        <v>22.800000000000004</v>
      </c>
      <c r="Y8" s="82">
        <f t="shared" si="12"/>
        <v>43</v>
      </c>
      <c r="Z8" s="86" t="str">
        <f t="shared" si="13"/>
        <v/>
      </c>
      <c r="AA8" s="86" t="str">
        <f t="shared" si="14"/>
        <v/>
      </c>
      <c r="AB8" s="86">
        <f t="shared" si="15"/>
        <v>0.116279077529907</v>
      </c>
      <c r="AC8" s="86" t="str">
        <f t="shared" si="16"/>
        <v/>
      </c>
      <c r="AD8" s="86" t="str">
        <f t="shared" si="17"/>
        <v/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3" t="s">
        <v>24</v>
      </c>
      <c r="B9" s="35" t="s">
        <v>25</v>
      </c>
      <c r="C9" s="35">
        <v>43</v>
      </c>
      <c r="D9" s="57">
        <v>46.511631011962898</v>
      </c>
      <c r="E9" s="3" t="s">
        <v>147</v>
      </c>
      <c r="F9" s="48">
        <v>1</v>
      </c>
      <c r="G9" s="6">
        <f>RANK(D9,$D$5:$D$35,0)+COUNTIF($D$5:D9,D9)-1</f>
        <v>4</v>
      </c>
      <c r="H9" s="21">
        <f t="shared" si="18"/>
        <v>30.700000000000003</v>
      </c>
      <c r="I9" s="81"/>
      <c r="J9" s="2"/>
      <c r="K9" s="2"/>
      <c r="L9" s="27">
        <f t="shared" si="0"/>
        <v>1</v>
      </c>
      <c r="M9" s="27">
        <v>11</v>
      </c>
      <c r="N9" s="26" t="str">
        <f t="shared" si="1"/>
        <v>Cefoxitin</v>
      </c>
      <c r="O9" s="27" t="str">
        <f t="shared" si="2"/>
        <v>n=43</v>
      </c>
      <c r="P9" s="27" t="str">
        <f t="shared" si="3"/>
        <v>Tier 1</v>
      </c>
      <c r="Q9" s="28" t="str">
        <f t="shared" si="4"/>
        <v>Cefoxitin, n=43</v>
      </c>
      <c r="R9" s="87">
        <f t="shared" si="5"/>
        <v>9.3023252487182601E-2</v>
      </c>
      <c r="S9" s="27" t="str">
        <f t="shared" si="6"/>
        <v>3.0-23.1</v>
      </c>
      <c r="T9" s="30">
        <f t="shared" si="7"/>
        <v>0.03</v>
      </c>
      <c r="U9" s="30">
        <f t="shared" si="8"/>
        <v>0.23100000000000001</v>
      </c>
      <c r="V9" s="31">
        <f t="shared" si="9"/>
        <v>0.13797674751281741</v>
      </c>
      <c r="W9" s="31">
        <f t="shared" si="10"/>
        <v>6.3023252487182602E-2</v>
      </c>
      <c r="X9" s="30">
        <f t="shared" si="11"/>
        <v>20.100000000000001</v>
      </c>
      <c r="Y9" s="82">
        <f t="shared" si="12"/>
        <v>43</v>
      </c>
      <c r="Z9" s="86" t="str">
        <f t="shared" si="13"/>
        <v/>
      </c>
      <c r="AA9" s="86">
        <f t="shared" si="14"/>
        <v>9.3023252487182601E-2</v>
      </c>
      <c r="AB9" s="86" t="str">
        <f t="shared" si="15"/>
        <v/>
      </c>
      <c r="AC9" s="86" t="str">
        <f t="shared" si="16"/>
        <v/>
      </c>
      <c r="AD9" s="86" t="str">
        <f t="shared" si="17"/>
        <v/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3" t="s">
        <v>26</v>
      </c>
      <c r="B10" s="3" t="s">
        <v>27</v>
      </c>
      <c r="C10" s="3">
        <v>43</v>
      </c>
      <c r="D10" s="24">
        <v>11.6279077529907</v>
      </c>
      <c r="E10" s="3" t="s">
        <v>149</v>
      </c>
      <c r="F10" s="3">
        <v>1</v>
      </c>
      <c r="G10" s="6">
        <f>RANK(D10,$D$5:$D$35,0)+COUNTIF($D$5:D10,D10)-1</f>
        <v>10</v>
      </c>
      <c r="H10" s="21">
        <f t="shared" si="18"/>
        <v>22.8</v>
      </c>
      <c r="I10" s="81" t="s">
        <v>41</v>
      </c>
      <c r="J10" s="2"/>
      <c r="K10" s="2"/>
      <c r="L10" s="27">
        <f t="shared" si="0"/>
        <v>1</v>
      </c>
      <c r="M10" s="27">
        <v>4</v>
      </c>
      <c r="N10" s="26" t="str">
        <f t="shared" si="1"/>
        <v>Cefotaxime</v>
      </c>
      <c r="O10" s="27" t="str">
        <f t="shared" si="2"/>
        <v>n=43</v>
      </c>
      <c r="P10" s="27" t="str">
        <f t="shared" si="3"/>
        <v>Tier 1</v>
      </c>
      <c r="Q10" s="28" t="str">
        <f t="shared" si="4"/>
        <v>Cefotaxime, n=43</v>
      </c>
      <c r="R10" s="87">
        <f t="shared" si="5"/>
        <v>0.46511631011962895</v>
      </c>
      <c r="S10" s="27" t="str">
        <f t="shared" si="6"/>
        <v>31.5-62.2</v>
      </c>
      <c r="T10" s="30">
        <f t="shared" si="7"/>
        <v>0.315</v>
      </c>
      <c r="U10" s="30">
        <f t="shared" si="8"/>
        <v>0.622</v>
      </c>
      <c r="V10" s="31">
        <f t="shared" si="9"/>
        <v>0.15688368988037105</v>
      </c>
      <c r="W10" s="31">
        <f t="shared" si="10"/>
        <v>0.15011631011962895</v>
      </c>
      <c r="X10" s="30">
        <f t="shared" si="11"/>
        <v>30.7</v>
      </c>
      <c r="Y10" s="82">
        <f t="shared" si="12"/>
        <v>43</v>
      </c>
      <c r="Z10" s="86" t="str">
        <f t="shared" si="13"/>
        <v/>
      </c>
      <c r="AA10" s="86" t="str">
        <f t="shared" si="14"/>
        <v/>
      </c>
      <c r="AB10" s="86" t="str">
        <f t="shared" si="15"/>
        <v/>
      </c>
      <c r="AC10" s="86">
        <f t="shared" si="16"/>
        <v>0.46511631011962895</v>
      </c>
      <c r="AD10" s="86" t="str">
        <f t="shared" si="17"/>
        <v/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3" t="s">
        <v>50</v>
      </c>
      <c r="B11" s="3" t="s">
        <v>51</v>
      </c>
      <c r="C11" s="3">
        <v>43</v>
      </c>
      <c r="D11" s="24">
        <v>9.3023252487182599</v>
      </c>
      <c r="E11" s="3" t="s">
        <v>137</v>
      </c>
      <c r="F11" s="33">
        <v>1</v>
      </c>
      <c r="G11" s="6">
        <f>RANK(D11,$D$5:$D$35,0)+COUNTIF($D$5:D11,D11)-1</f>
        <v>11</v>
      </c>
      <c r="H11" s="21">
        <f t="shared" si="18"/>
        <v>20.100000000000001</v>
      </c>
      <c r="I11" s="81" t="s">
        <v>41</v>
      </c>
      <c r="J11" s="2"/>
      <c r="K11" s="2"/>
      <c r="L11" s="27">
        <f t="shared" si="0"/>
        <v>1</v>
      </c>
      <c r="M11" s="27">
        <v>6</v>
      </c>
      <c r="N11" s="26" t="str">
        <f t="shared" si="1"/>
        <v>Ampicillin/Sulbactam</v>
      </c>
      <c r="O11" s="27" t="str">
        <f t="shared" si="2"/>
        <v>n=43</v>
      </c>
      <c r="P11" s="27" t="str">
        <f t="shared" si="3"/>
        <v>Tier 1</v>
      </c>
      <c r="Q11" s="28" t="str">
        <f t="shared" si="4"/>
        <v>Ampicillin/Sulbactam, n=43</v>
      </c>
      <c r="R11" s="87">
        <f t="shared" si="5"/>
        <v>0.27906978607177702</v>
      </c>
      <c r="S11" s="27" t="str">
        <f t="shared" si="6"/>
        <v>15.8-43.9</v>
      </c>
      <c r="T11" s="30">
        <f t="shared" si="7"/>
        <v>0.158</v>
      </c>
      <c r="U11" s="30">
        <f t="shared" si="8"/>
        <v>0.439</v>
      </c>
      <c r="V11" s="31">
        <f t="shared" si="9"/>
        <v>0.15993021392822299</v>
      </c>
      <c r="W11" s="31">
        <f t="shared" si="10"/>
        <v>0.12106978607177701</v>
      </c>
      <c r="X11" s="30">
        <f t="shared" si="11"/>
        <v>28.1</v>
      </c>
      <c r="Y11" s="82">
        <f t="shared" si="12"/>
        <v>43</v>
      </c>
      <c r="Z11" s="86" t="str">
        <f t="shared" si="13"/>
        <v/>
      </c>
      <c r="AA11" s="86" t="str">
        <f t="shared" si="14"/>
        <v/>
      </c>
      <c r="AB11" s="86">
        <f t="shared" si="15"/>
        <v>0.27906978607177702</v>
      </c>
      <c r="AC11" s="86" t="str">
        <f t="shared" si="16"/>
        <v/>
      </c>
      <c r="AD11" s="86" t="str">
        <f t="shared" si="17"/>
        <v/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3" t="s">
        <v>11</v>
      </c>
      <c r="B12" s="3" t="s">
        <v>12</v>
      </c>
      <c r="C12" s="3">
        <v>43</v>
      </c>
      <c r="D12" s="24">
        <v>2.3255813121795699</v>
      </c>
      <c r="E12" s="3" t="s">
        <v>138</v>
      </c>
      <c r="F12" s="33">
        <v>2</v>
      </c>
      <c r="G12" s="6">
        <f>RANK(D12,$D$5:$D$35,0)+COUNTIF($D$5:D12,D12)-1</f>
        <v>13</v>
      </c>
      <c r="H12" s="21">
        <f t="shared" si="18"/>
        <v>16.3</v>
      </c>
      <c r="I12" s="81" t="s">
        <v>41</v>
      </c>
      <c r="J12" s="2"/>
      <c r="K12" s="2"/>
      <c r="L12" s="27">
        <f t="shared" si="0"/>
        <v>2</v>
      </c>
      <c r="M12" s="27">
        <v>3</v>
      </c>
      <c r="N12" s="26" t="str">
        <f t="shared" si="1"/>
        <v>Tetracycline</v>
      </c>
      <c r="O12" s="27" t="str">
        <f t="shared" si="2"/>
        <v>n=43</v>
      </c>
      <c r="P12" s="27" t="str">
        <f t="shared" si="3"/>
        <v>Tier 2</v>
      </c>
      <c r="Q12" s="28" t="str">
        <f t="shared" si="4"/>
        <v>Tetracycline, n=43</v>
      </c>
      <c r="R12" s="87">
        <f t="shared" si="5"/>
        <v>0.48837207794189502</v>
      </c>
      <c r="S12" s="27" t="str">
        <f t="shared" si="6"/>
        <v>33.6-64.3</v>
      </c>
      <c r="T12" s="30">
        <f t="shared" si="7"/>
        <v>0.33600000000000002</v>
      </c>
      <c r="U12" s="30">
        <f t="shared" si="8"/>
        <v>0.64300000000000002</v>
      </c>
      <c r="V12" s="31">
        <f t="shared" si="9"/>
        <v>0.15462792205810499</v>
      </c>
      <c r="W12" s="31">
        <f t="shared" si="10"/>
        <v>0.152372077941895</v>
      </c>
      <c r="X12" s="30">
        <f t="shared" si="11"/>
        <v>30.7</v>
      </c>
      <c r="Y12" s="82">
        <f t="shared" si="12"/>
        <v>43</v>
      </c>
      <c r="Z12" s="86" t="str">
        <f t="shared" si="13"/>
        <v/>
      </c>
      <c r="AA12" s="86" t="str">
        <f t="shared" si="14"/>
        <v/>
      </c>
      <c r="AB12" s="86" t="str">
        <f t="shared" si="15"/>
        <v/>
      </c>
      <c r="AC12" s="86">
        <f t="shared" si="16"/>
        <v>0.48837207794189502</v>
      </c>
      <c r="AD12" s="86" t="str">
        <f t="shared" si="17"/>
        <v/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3" t="s">
        <v>13</v>
      </c>
      <c r="B13" s="3" t="s">
        <v>14</v>
      </c>
      <c r="C13" s="3">
        <v>43</v>
      </c>
      <c r="D13" s="24">
        <v>2.3255813121795699</v>
      </c>
      <c r="E13" s="3" t="s">
        <v>152</v>
      </c>
      <c r="F13" s="33">
        <v>2</v>
      </c>
      <c r="G13" s="6">
        <f>RANK(D13,$D$5:$D$35,0)+COUNTIF($D$5:D13,D13)-1</f>
        <v>14</v>
      </c>
      <c r="H13" s="21">
        <f t="shared" si="18"/>
        <v>13.700000000000001</v>
      </c>
      <c r="I13" s="81" t="s">
        <v>41</v>
      </c>
      <c r="J13" s="2"/>
      <c r="K13" s="2"/>
      <c r="L13" s="27">
        <f t="shared" si="0"/>
        <v>2</v>
      </c>
      <c r="M13" s="27">
        <v>12</v>
      </c>
      <c r="N13" s="26" t="str">
        <f t="shared" si="1"/>
        <v>Amikacin</v>
      </c>
      <c r="O13" s="27" t="str">
        <f t="shared" si="2"/>
        <v>n=43</v>
      </c>
      <c r="P13" s="27" t="str">
        <f t="shared" si="3"/>
        <v>Tier 2</v>
      </c>
      <c r="Q13" s="28" t="str">
        <f t="shared" si="4"/>
        <v>Amikacin, n=43</v>
      </c>
      <c r="R13" s="87">
        <f t="shared" si="5"/>
        <v>4.65116262435913E-2</v>
      </c>
      <c r="S13" s="27" t="str">
        <f t="shared" si="6"/>
        <v>0.8-17.1</v>
      </c>
      <c r="T13" s="30">
        <f t="shared" si="7"/>
        <v>8.0000000000000002E-3</v>
      </c>
      <c r="U13" s="30">
        <f t="shared" si="8"/>
        <v>0.17100000000000001</v>
      </c>
      <c r="V13" s="31">
        <f t="shared" si="9"/>
        <v>0.12448837375640871</v>
      </c>
      <c r="W13" s="31">
        <f t="shared" si="10"/>
        <v>3.85116262435913E-2</v>
      </c>
      <c r="X13" s="30">
        <f t="shared" si="11"/>
        <v>16.3</v>
      </c>
      <c r="Y13" s="82">
        <f t="shared" si="12"/>
        <v>43</v>
      </c>
      <c r="Z13" s="86">
        <f t="shared" si="13"/>
        <v>4.65116262435913E-2</v>
      </c>
      <c r="AA13" s="86" t="str">
        <f t="shared" si="14"/>
        <v/>
      </c>
      <c r="AB13" s="86" t="str">
        <f t="shared" si="15"/>
        <v/>
      </c>
      <c r="AC13" s="86" t="str">
        <f t="shared" si="16"/>
        <v/>
      </c>
      <c r="AD13" s="86" t="str">
        <f t="shared" si="17"/>
        <v/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3" t="s">
        <v>28</v>
      </c>
      <c r="B14" s="3" t="s">
        <v>29</v>
      </c>
      <c r="C14" s="3">
        <v>43</v>
      </c>
      <c r="D14" s="24">
        <v>4.65116262435913</v>
      </c>
      <c r="E14" s="3" t="s">
        <v>138</v>
      </c>
      <c r="F14" s="33">
        <v>2</v>
      </c>
      <c r="G14" s="6">
        <f>RANK(D14,$D$5:$D$35,0)+COUNTIF($D$5:D14,D14)-1</f>
        <v>12</v>
      </c>
      <c r="H14" s="21">
        <f t="shared" si="18"/>
        <v>16.3</v>
      </c>
      <c r="I14" s="81" t="s">
        <v>41</v>
      </c>
      <c r="J14" s="2"/>
      <c r="K14" s="2"/>
      <c r="L14" s="27">
        <f t="shared" si="0"/>
        <v>2</v>
      </c>
      <c r="M14" s="27">
        <v>13</v>
      </c>
      <c r="N14" s="26" t="str">
        <f t="shared" si="1"/>
        <v>Imipenem</v>
      </c>
      <c r="O14" s="27" t="str">
        <f t="shared" si="2"/>
        <v>n=43</v>
      </c>
      <c r="P14" s="27" t="str">
        <f t="shared" si="3"/>
        <v>Tier 2</v>
      </c>
      <c r="Q14" s="28" t="str">
        <f t="shared" si="4"/>
        <v>Imipenem, n=43</v>
      </c>
      <c r="R14" s="87">
        <f t="shared" si="5"/>
        <v>2.3255813121795699E-2</v>
      </c>
      <c r="S14" s="27" t="str">
        <f t="shared" si="6"/>
        <v>0.8-17.1</v>
      </c>
      <c r="T14" s="30">
        <f t="shared" si="7"/>
        <v>8.0000000000000002E-3</v>
      </c>
      <c r="U14" s="30">
        <f t="shared" si="8"/>
        <v>0.17100000000000001</v>
      </c>
      <c r="V14" s="31">
        <f t="shared" si="9"/>
        <v>0.14774418687820431</v>
      </c>
      <c r="W14" s="31">
        <f t="shared" si="10"/>
        <v>1.5255813121795699E-2</v>
      </c>
      <c r="X14" s="30">
        <f t="shared" si="11"/>
        <v>16.3</v>
      </c>
      <c r="Y14" s="82">
        <f t="shared" si="12"/>
        <v>43</v>
      </c>
      <c r="Z14" s="86">
        <f t="shared" si="13"/>
        <v>2.3255813121795699E-2</v>
      </c>
      <c r="AA14" s="86" t="str">
        <f t="shared" si="14"/>
        <v/>
      </c>
      <c r="AB14" s="86" t="str">
        <f t="shared" si="15"/>
        <v/>
      </c>
      <c r="AC14" s="86" t="str">
        <f t="shared" si="16"/>
        <v/>
      </c>
      <c r="AD14" s="86" t="str">
        <f t="shared" si="17"/>
        <v/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3" t="s">
        <v>15</v>
      </c>
      <c r="B15" s="3" t="s">
        <v>16</v>
      </c>
      <c r="C15" s="3">
        <v>43</v>
      </c>
      <c r="D15" s="24">
        <v>16.279069900512699</v>
      </c>
      <c r="E15" s="3" t="s">
        <v>134</v>
      </c>
      <c r="F15" s="3">
        <v>1</v>
      </c>
      <c r="G15" s="6">
        <f>RANK(D15,$D$5:$D$35,0)+COUNTIF($D$5:D15,D15)-1</f>
        <v>9</v>
      </c>
      <c r="H15" s="21">
        <f t="shared" si="18"/>
        <v>24</v>
      </c>
      <c r="I15" s="81" t="s">
        <v>41</v>
      </c>
      <c r="J15" s="2"/>
      <c r="K15" s="2"/>
      <c r="L15" s="27">
        <f t="shared" si="0"/>
        <v>2</v>
      </c>
      <c r="M15" s="27">
        <v>14</v>
      </c>
      <c r="N15" s="26" t="str">
        <f t="shared" si="1"/>
        <v>Meropenem</v>
      </c>
      <c r="O15" s="27" t="str">
        <f t="shared" si="2"/>
        <v>n=43</v>
      </c>
      <c r="P15" s="27" t="str">
        <f t="shared" si="3"/>
        <v>Tier 2</v>
      </c>
      <c r="Q15" s="28" t="str">
        <f t="shared" si="4"/>
        <v>Meropenem, n=43</v>
      </c>
      <c r="R15" s="87">
        <f t="shared" si="5"/>
        <v>2.3255813121795699E-2</v>
      </c>
      <c r="S15" s="27" t="str">
        <f t="shared" si="6"/>
        <v>0.1-13.8</v>
      </c>
      <c r="T15" s="30">
        <f t="shared" si="7"/>
        <v>1E-3</v>
      </c>
      <c r="U15" s="30">
        <f t="shared" si="8"/>
        <v>0.13800000000000001</v>
      </c>
      <c r="V15" s="31">
        <f t="shared" si="9"/>
        <v>0.11474418687820431</v>
      </c>
      <c r="W15" s="31">
        <f t="shared" si="10"/>
        <v>2.2255813121795698E-2</v>
      </c>
      <c r="X15" s="30">
        <f t="shared" si="11"/>
        <v>13.700000000000001</v>
      </c>
      <c r="Y15" s="82">
        <f t="shared" si="12"/>
        <v>43</v>
      </c>
      <c r="Z15" s="86">
        <f t="shared" si="13"/>
        <v>2.3255813121795699E-2</v>
      </c>
      <c r="AA15" s="86" t="str">
        <f t="shared" si="14"/>
        <v/>
      </c>
      <c r="AB15" s="86" t="str">
        <f t="shared" si="15"/>
        <v/>
      </c>
      <c r="AC15" s="86" t="str">
        <f t="shared" si="16"/>
        <v/>
      </c>
      <c r="AD15" s="86" t="str">
        <f t="shared" si="17"/>
        <v/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3" t="s">
        <v>18</v>
      </c>
      <c r="B16" s="3" t="s">
        <v>19</v>
      </c>
      <c r="C16" s="3">
        <v>43</v>
      </c>
      <c r="D16" s="24">
        <v>41.860466003417997</v>
      </c>
      <c r="E16" s="3" t="s">
        <v>140</v>
      </c>
      <c r="F16" s="33">
        <v>1</v>
      </c>
      <c r="G16" s="6">
        <f>RANK(D16,$D$5:$D$35,0)+COUNTIF($D$5:D16,D16)-1</f>
        <v>5</v>
      </c>
      <c r="H16" s="21">
        <f t="shared" si="18"/>
        <v>30.4</v>
      </c>
      <c r="I16" s="81" t="s">
        <v>41</v>
      </c>
      <c r="J16" s="2"/>
      <c r="K16" s="2"/>
      <c r="L16" s="27">
        <f t="shared" si="0"/>
        <v>4</v>
      </c>
      <c r="M16" s="27">
        <v>8</v>
      </c>
      <c r="N16" s="26" t="str">
        <f t="shared" si="1"/>
        <v>Ceftazidime</v>
      </c>
      <c r="O16" s="27" t="str">
        <f t="shared" si="2"/>
        <v>n=43</v>
      </c>
      <c r="P16" s="27" t="str">
        <f t="shared" si="3"/>
        <v>Tier 4</v>
      </c>
      <c r="Q16" s="28" t="str">
        <f t="shared" si="4"/>
        <v>Ceftazidime, n=43</v>
      </c>
      <c r="R16" s="87">
        <f t="shared" si="5"/>
        <v>0.16279069900512699</v>
      </c>
      <c r="S16" s="27" t="str">
        <f t="shared" si="6"/>
        <v>7.3-31.3</v>
      </c>
      <c r="T16" s="30">
        <f t="shared" si="7"/>
        <v>7.2999999999999995E-2</v>
      </c>
      <c r="U16" s="30">
        <f t="shared" si="8"/>
        <v>0.313</v>
      </c>
      <c r="V16" s="31">
        <f t="shared" si="9"/>
        <v>0.15020930099487301</v>
      </c>
      <c r="W16" s="31">
        <f t="shared" si="10"/>
        <v>8.9790699005126998E-2</v>
      </c>
      <c r="X16" s="30">
        <f t="shared" si="11"/>
        <v>24</v>
      </c>
      <c r="Y16" s="82">
        <f t="shared" si="12"/>
        <v>43</v>
      </c>
      <c r="Z16" s="86" t="str">
        <f t="shared" si="13"/>
        <v/>
      </c>
      <c r="AA16" s="86" t="str">
        <f t="shared" si="14"/>
        <v/>
      </c>
      <c r="AB16" s="86">
        <f t="shared" si="15"/>
        <v>0.16279069900512699</v>
      </c>
      <c r="AC16" s="86" t="str">
        <f t="shared" si="16"/>
        <v/>
      </c>
      <c r="AD16" s="86" t="str">
        <f t="shared" si="17"/>
        <v/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3" t="s">
        <v>153</v>
      </c>
      <c r="B17" s="3" t="s">
        <v>84</v>
      </c>
      <c r="C17" s="3">
        <v>43</v>
      </c>
      <c r="D17" s="24">
        <v>25.581396102905298</v>
      </c>
      <c r="E17" s="3" t="s">
        <v>141</v>
      </c>
      <c r="F17" s="33" t="s">
        <v>42</v>
      </c>
      <c r="G17" s="6">
        <f>RANK(D17,$D$5:$D$35,0)+COUNTIF($D$5:D17,D17)-1</f>
        <v>7</v>
      </c>
      <c r="H17" s="21">
        <f t="shared" si="18"/>
        <v>27.5</v>
      </c>
      <c r="I17" s="81" t="s">
        <v>41</v>
      </c>
      <c r="J17" s="2"/>
      <c r="K17" s="2"/>
      <c r="L17" s="27" t="str">
        <f t="shared" si="0"/>
        <v>O</v>
      </c>
      <c r="M17" s="27">
        <v>7</v>
      </c>
      <c r="N17" s="26" t="str">
        <f t="shared" si="1"/>
        <v>Chloramphenicol</v>
      </c>
      <c r="O17" s="27" t="str">
        <f t="shared" si="2"/>
        <v>n=43</v>
      </c>
      <c r="P17" s="27" t="str">
        <f t="shared" si="3"/>
        <v>Tier O</v>
      </c>
      <c r="Q17" s="28" t="str">
        <f t="shared" si="4"/>
        <v>Chloramphenicol, n=43</v>
      </c>
      <c r="R17" s="87">
        <f t="shared" si="5"/>
        <v>0.25581396102905296</v>
      </c>
      <c r="S17" s="27" t="str">
        <f t="shared" si="6"/>
        <v>14.0-41.5</v>
      </c>
      <c r="T17" s="30">
        <f t="shared" si="7"/>
        <v>0.14000000000000001</v>
      </c>
      <c r="U17" s="30">
        <f t="shared" si="8"/>
        <v>0.41499999999999998</v>
      </c>
      <c r="V17" s="31">
        <f t="shared" si="9"/>
        <v>0.15918603897094702</v>
      </c>
      <c r="W17" s="31">
        <f t="shared" si="10"/>
        <v>0.11581396102905295</v>
      </c>
      <c r="X17" s="30">
        <f t="shared" si="11"/>
        <v>27.499999999999996</v>
      </c>
      <c r="Y17" s="82">
        <f t="shared" si="12"/>
        <v>43</v>
      </c>
      <c r="Z17" s="86" t="str">
        <f t="shared" si="13"/>
        <v/>
      </c>
      <c r="AA17" s="86" t="str">
        <f t="shared" si="14"/>
        <v/>
      </c>
      <c r="AB17" s="86">
        <f t="shared" si="15"/>
        <v>0.25581396102905296</v>
      </c>
      <c r="AC17" s="86" t="str">
        <f t="shared" si="16"/>
        <v/>
      </c>
      <c r="AD17" s="86" t="str">
        <f t="shared" si="17"/>
        <v/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3" t="s">
        <v>31</v>
      </c>
      <c r="B18" s="3" t="s">
        <v>21</v>
      </c>
      <c r="C18" s="3">
        <v>43</v>
      </c>
      <c r="D18" s="24">
        <v>48.837207794189503</v>
      </c>
      <c r="E18" s="35" t="s">
        <v>142</v>
      </c>
      <c r="F18" s="33">
        <v>2</v>
      </c>
      <c r="G18" s="6">
        <f>RANK(D18,$D$5:$D$35,0)+COUNTIF($D$5:D18,D18)-1</f>
        <v>3</v>
      </c>
      <c r="H18" s="21">
        <f t="shared" si="18"/>
        <v>30.699999999999996</v>
      </c>
      <c r="I18" s="81" t="s">
        <v>41</v>
      </c>
      <c r="J18" s="2"/>
      <c r="K18" s="2"/>
      <c r="L18" s="27"/>
      <c r="M18" s="27"/>
      <c r="N18" s="26"/>
      <c r="O18" s="27"/>
      <c r="P18" s="27"/>
      <c r="Q18" s="28"/>
      <c r="R18" s="87"/>
      <c r="S18" s="27"/>
      <c r="T18" s="30"/>
      <c r="U18" s="30"/>
      <c r="V18" s="31"/>
      <c r="W18" s="31"/>
      <c r="X18" s="30"/>
      <c r="Y18" s="82"/>
      <c r="Z18" s="86"/>
      <c r="AA18" s="86"/>
      <c r="AB18" s="86"/>
      <c r="AC18" s="86"/>
      <c r="AD18" s="8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3"/>
      <c r="B19" s="3"/>
      <c r="C19" s="3"/>
      <c r="D19" s="24"/>
      <c r="E19" s="3"/>
      <c r="F19" s="3"/>
      <c r="G19" s="6"/>
      <c r="H19" s="21"/>
      <c r="I19" s="81"/>
      <c r="J19" s="2"/>
      <c r="K19" s="2"/>
      <c r="L19" s="27"/>
      <c r="M19" s="27"/>
      <c r="N19" s="26"/>
      <c r="O19" s="27"/>
      <c r="P19" s="27"/>
      <c r="Q19" s="28"/>
      <c r="R19" s="87"/>
      <c r="S19" s="27"/>
      <c r="T19" s="30"/>
      <c r="U19" s="30"/>
      <c r="V19" s="31"/>
      <c r="W19" s="31"/>
      <c r="X19" s="30"/>
      <c r="Y19" s="82"/>
      <c r="Z19" s="86"/>
      <c r="AA19" s="86"/>
      <c r="AB19" s="86"/>
      <c r="AC19" s="86"/>
      <c r="AD19" s="8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3"/>
      <c r="B20" s="35"/>
      <c r="C20" s="35"/>
      <c r="D20" s="57"/>
      <c r="E20" s="3"/>
      <c r="F20" s="33"/>
      <c r="G20" s="6"/>
      <c r="H20" s="21"/>
      <c r="I20" s="81"/>
      <c r="J20" s="2"/>
      <c r="K20" s="2"/>
      <c r="L20" s="27"/>
      <c r="M20" s="27"/>
      <c r="N20" s="26"/>
      <c r="O20" s="27"/>
      <c r="P20" s="27"/>
      <c r="Q20" s="28"/>
      <c r="R20" s="87"/>
      <c r="S20" s="27"/>
      <c r="T20" s="30"/>
      <c r="U20" s="30"/>
      <c r="V20" s="31"/>
      <c r="W20" s="31"/>
      <c r="X20" s="30"/>
      <c r="Y20" s="82"/>
      <c r="Z20" s="86"/>
      <c r="AA20" s="86"/>
      <c r="AB20" s="86"/>
      <c r="AC20" s="86"/>
      <c r="AD20" s="8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3"/>
      <c r="B21" s="3"/>
      <c r="C21" s="3"/>
      <c r="D21" s="24"/>
      <c r="E21" s="35"/>
      <c r="F21" s="33"/>
      <c r="G21" s="6"/>
      <c r="H21" s="21"/>
      <c r="I21" s="81"/>
      <c r="J21" s="2"/>
      <c r="K21" s="2"/>
      <c r="L21" s="27"/>
      <c r="M21" s="27"/>
      <c r="N21" s="26"/>
      <c r="O21" s="27"/>
      <c r="P21" s="27"/>
      <c r="Q21" s="28"/>
      <c r="R21" s="87"/>
      <c r="S21" s="27"/>
      <c r="T21" s="30"/>
      <c r="U21" s="30"/>
      <c r="V21" s="31"/>
      <c r="W21" s="31"/>
      <c r="X21" s="30"/>
      <c r="Y21" s="82"/>
      <c r="Z21" s="86"/>
      <c r="AA21" s="86"/>
      <c r="AB21" s="86"/>
      <c r="AC21" s="86"/>
      <c r="AD21" s="8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 x14ac:dyDescent="0.25">
      <c r="A22" s="3"/>
      <c r="B22" s="3"/>
      <c r="C22" s="3"/>
      <c r="D22" s="24"/>
      <c r="E22" s="3"/>
      <c r="F22" s="33"/>
      <c r="G22" s="6"/>
      <c r="H22" s="21"/>
      <c r="I22" s="81"/>
      <c r="J22" s="2"/>
      <c r="K22" s="2"/>
      <c r="L22" s="27"/>
      <c r="M22" s="27"/>
      <c r="N22" s="26"/>
      <c r="O22" s="27"/>
      <c r="P22" s="27"/>
      <c r="Q22" s="28"/>
      <c r="R22" s="87"/>
      <c r="S22" s="27"/>
      <c r="T22" s="30"/>
      <c r="U22" s="30"/>
      <c r="V22" s="31"/>
      <c r="W22" s="31"/>
      <c r="X22" s="30"/>
      <c r="Y22" s="82"/>
      <c r="Z22" s="86"/>
      <c r="AA22" s="86"/>
      <c r="AB22" s="86"/>
      <c r="AC22" s="86"/>
      <c r="AD22" s="8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 x14ac:dyDescent="0.25">
      <c r="A23" s="3"/>
      <c r="B23" s="3"/>
      <c r="C23" s="3"/>
      <c r="D23" s="24"/>
      <c r="E23" s="3"/>
      <c r="F23" s="3"/>
      <c r="G23" s="6"/>
      <c r="H23" s="21"/>
      <c r="I23" s="81"/>
      <c r="J23" s="2"/>
      <c r="K23" s="2"/>
      <c r="L23" s="27"/>
      <c r="M23" s="27"/>
      <c r="N23" s="26"/>
      <c r="O23" s="27"/>
      <c r="P23" s="27"/>
      <c r="Q23" s="28"/>
      <c r="R23" s="87"/>
      <c r="S23" s="27"/>
      <c r="T23" s="30"/>
      <c r="U23" s="30"/>
      <c r="V23" s="31"/>
      <c r="W23" s="31"/>
      <c r="X23" s="30"/>
      <c r="Y23" s="82"/>
      <c r="Z23" s="86"/>
      <c r="AA23" s="86"/>
      <c r="AB23" s="86"/>
      <c r="AC23" s="86"/>
      <c r="AD23" s="8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 x14ac:dyDescent="0.25">
      <c r="A24" s="3"/>
      <c r="B24" s="35"/>
      <c r="C24" s="35"/>
      <c r="D24" s="57"/>
      <c r="E24" s="35"/>
      <c r="F24" s="33"/>
      <c r="G24" s="6"/>
      <c r="H24" s="21"/>
      <c r="I24" s="81" t="s">
        <v>41</v>
      </c>
      <c r="J24" s="2"/>
      <c r="K24" s="2"/>
      <c r="L24" s="27"/>
      <c r="M24" s="27"/>
      <c r="N24" s="26"/>
      <c r="O24" s="27"/>
      <c r="P24" s="27"/>
      <c r="Q24" s="28"/>
      <c r="R24" s="87"/>
      <c r="S24" s="27"/>
      <c r="T24" s="30"/>
      <c r="U24" s="30"/>
      <c r="V24" s="31"/>
      <c r="W24" s="31"/>
      <c r="X24" s="30"/>
      <c r="Y24" s="82"/>
      <c r="Z24" s="86"/>
      <c r="AA24" s="86"/>
      <c r="AB24" s="86"/>
      <c r="AC24" s="86"/>
      <c r="AD24" s="86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 x14ac:dyDescent="0.25">
      <c r="A25" s="3"/>
      <c r="B25" s="35"/>
      <c r="C25" s="35"/>
      <c r="D25" s="57"/>
      <c r="E25" s="35"/>
      <c r="F25" s="33"/>
      <c r="G25" s="6"/>
      <c r="H25" s="21"/>
      <c r="I25" s="81"/>
      <c r="K25" s="2"/>
      <c r="L25" s="27"/>
      <c r="M25" s="27"/>
      <c r="N25" s="26"/>
      <c r="O25" s="27"/>
      <c r="P25" s="27"/>
      <c r="Q25" s="28"/>
      <c r="R25" s="87"/>
      <c r="S25" s="27"/>
      <c r="T25" s="30"/>
      <c r="U25" s="30"/>
      <c r="V25" s="31"/>
      <c r="W25" s="31"/>
      <c r="X25" s="30"/>
      <c r="Y25" s="82"/>
      <c r="Z25" s="86"/>
      <c r="AA25" s="86"/>
      <c r="AB25" s="86"/>
      <c r="AC25" s="86"/>
      <c r="AD25" s="8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 x14ac:dyDescent="0.25">
      <c r="A26" s="3"/>
      <c r="B26" s="35"/>
      <c r="C26" s="35"/>
      <c r="D26" s="57"/>
      <c r="E26" s="35"/>
      <c r="F26" s="48"/>
      <c r="G26" s="6"/>
      <c r="H26" s="21"/>
      <c r="I26" s="81" t="s">
        <v>41</v>
      </c>
      <c r="J26" s="2"/>
      <c r="K26" s="2"/>
      <c r="L26" s="27"/>
      <c r="M26" s="27"/>
      <c r="N26" s="26"/>
      <c r="O26" s="27"/>
      <c r="P26" s="27"/>
      <c r="Q26" s="28"/>
      <c r="R26" s="87"/>
      <c r="S26" s="27"/>
      <c r="T26" s="30"/>
      <c r="U26" s="30"/>
      <c r="V26" s="31"/>
      <c r="W26" s="31"/>
      <c r="X26" s="30"/>
      <c r="Y26" s="82"/>
      <c r="Z26" s="86"/>
      <c r="AA26" s="86"/>
      <c r="AB26" s="86"/>
      <c r="AC26" s="86"/>
      <c r="AD26" s="8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customHeight="1" x14ac:dyDescent="0.25">
      <c r="A27" s="3"/>
      <c r="B27" s="3"/>
      <c r="C27" s="3"/>
      <c r="D27" s="24"/>
      <c r="E27" s="35"/>
      <c r="F27" s="33"/>
      <c r="G27" s="6"/>
      <c r="H27" s="21"/>
      <c r="I27" s="81"/>
      <c r="J27" s="2"/>
      <c r="K27" s="2"/>
      <c r="L27" s="27"/>
      <c r="M27" s="27"/>
      <c r="N27" s="26"/>
      <c r="O27" s="27"/>
      <c r="P27" s="27"/>
      <c r="Q27" s="28"/>
      <c r="R27" s="29"/>
      <c r="S27" s="27"/>
      <c r="T27" s="30"/>
      <c r="U27" s="30"/>
      <c r="V27" s="31"/>
      <c r="W27" s="31"/>
      <c r="X27" s="30"/>
      <c r="Y27" s="82"/>
      <c r="Z27" s="62"/>
      <c r="AA27" s="84"/>
      <c r="AB27" s="86"/>
      <c r="AC27" s="84"/>
      <c r="AD27" s="8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 x14ac:dyDescent="0.25">
      <c r="A28" s="52"/>
      <c r="B28" s="52"/>
      <c r="C28" s="52"/>
      <c r="D28" s="56"/>
      <c r="E28" s="52"/>
      <c r="F28" s="52"/>
      <c r="G28" s="6"/>
      <c r="H28" s="21"/>
      <c r="I28" s="81"/>
      <c r="J28" s="2"/>
      <c r="K28" s="2"/>
      <c r="L28" s="27"/>
      <c r="M28" s="27"/>
      <c r="N28" s="26"/>
      <c r="O28" s="27"/>
      <c r="P28" s="27"/>
      <c r="Q28" s="28"/>
      <c r="R28" s="29"/>
      <c r="S28" s="27"/>
      <c r="T28" s="30"/>
      <c r="U28" s="30"/>
      <c r="V28" s="31"/>
      <c r="W28" s="31"/>
      <c r="X28" s="30"/>
      <c r="Y28" s="82"/>
      <c r="Z28" s="62"/>
      <c r="AA28" s="84" t="str">
        <f>IF(AND(R28&gt;5%,R28&lt;=10%,Y28&gt;=30),R28,"")</f>
        <v/>
      </c>
      <c r="AB28" s="86" t="str">
        <f>IF(AND(R28&gt;10%,R28&lt;=30%,Y28&gt;=30),R28,"")</f>
        <v/>
      </c>
      <c r="AC28" s="84" t="str">
        <f>IF(AND(R28&gt;30%,Y28&gt;=30),R28,"")</f>
        <v/>
      </c>
      <c r="AD28" s="8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 x14ac:dyDescent="0.25">
      <c r="A29" s="39"/>
      <c r="B29" s="39"/>
      <c r="C29" s="39"/>
      <c r="D29" s="43"/>
      <c r="E29" s="39"/>
      <c r="F29" s="46"/>
      <c r="G29" s="6"/>
      <c r="H29" s="21"/>
      <c r="I29" s="81"/>
      <c r="J29" s="2"/>
      <c r="K29" s="2"/>
      <c r="L29" s="27"/>
      <c r="M29" s="27"/>
      <c r="N29" s="26"/>
      <c r="O29" s="27"/>
      <c r="P29" s="27"/>
      <c r="Q29" s="28"/>
      <c r="R29" s="29"/>
      <c r="S29" s="27"/>
      <c r="T29" s="30"/>
      <c r="U29" s="30"/>
      <c r="V29" s="31"/>
      <c r="W29" s="31"/>
      <c r="X29" s="30"/>
      <c r="Y29" s="82"/>
      <c r="Z29" s="62"/>
      <c r="AA29" s="84" t="str">
        <f>IF(AND(R29&gt;5%,R29&lt;=10%,Y29&gt;=30),R29,"")</f>
        <v/>
      </c>
      <c r="AB29" s="86" t="str">
        <f>IF(AND(R29&gt;10%,R29&lt;=30%,Y29&gt;=30),R29,"")</f>
        <v/>
      </c>
      <c r="AC29" s="84" t="str">
        <f>IF(AND(R29&gt;30%,Y29&gt;=30),R29,"")</f>
        <v/>
      </c>
      <c r="AD29" s="8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 x14ac:dyDescent="0.25">
      <c r="A30" s="52"/>
      <c r="B30" s="52"/>
      <c r="C30" s="52"/>
      <c r="D30" s="56"/>
      <c r="E30" s="52"/>
      <c r="F30" s="52"/>
      <c r="G30" s="6"/>
      <c r="H30" s="21"/>
      <c r="I30" s="81"/>
      <c r="J30" s="2"/>
      <c r="K30" s="2"/>
      <c r="L30" s="2"/>
      <c r="M30" s="2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 x14ac:dyDescent="0.25">
      <c r="A31" s="39"/>
      <c r="B31" s="39"/>
      <c r="C31" s="39"/>
      <c r="D31" s="43"/>
      <c r="E31" s="39"/>
      <c r="F31" s="46"/>
      <c r="G31" s="6"/>
      <c r="H31" s="21"/>
      <c r="I31" s="81"/>
      <c r="J31" s="2"/>
      <c r="K31" s="2"/>
      <c r="L31" s="2"/>
      <c r="M31" s="2"/>
      <c r="N31" s="2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 x14ac:dyDescent="0.25">
      <c r="A32" s="40"/>
      <c r="B32" s="40"/>
      <c r="C32" s="52"/>
      <c r="D32" s="56"/>
      <c r="E32" s="52"/>
      <c r="F32" s="52"/>
      <c r="G32" s="6"/>
      <c r="H32" s="21"/>
      <c r="I32" s="81"/>
      <c r="J32" s="2"/>
      <c r="K32" s="2"/>
      <c r="L32" s="2"/>
      <c r="M32" s="2"/>
      <c r="N32" s="2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 x14ac:dyDescent="0.25">
      <c r="A33" s="2"/>
      <c r="B33" s="2"/>
      <c r="C33" s="81"/>
      <c r="D33" s="14"/>
      <c r="E33" s="81"/>
      <c r="F33" s="81"/>
      <c r="G33" s="16"/>
      <c r="H33" s="81"/>
      <c r="I33" s="81"/>
      <c r="J33" s="2"/>
      <c r="K33" s="2"/>
      <c r="L33" s="2"/>
      <c r="M33" s="2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 x14ac:dyDescent="0.25">
      <c r="A34" s="53"/>
      <c r="B34" s="54"/>
      <c r="C34" s="1"/>
      <c r="D34" s="15"/>
      <c r="E34" s="1"/>
      <c r="F34" s="1"/>
      <c r="G34" s="16"/>
      <c r="H34" s="81"/>
      <c r="I34" s="81"/>
      <c r="J34" s="2"/>
      <c r="K34" s="2"/>
      <c r="L34" s="2"/>
      <c r="M34" s="2"/>
      <c r="N34" s="2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5">
      <c r="A35" s="2"/>
      <c r="B35" s="2"/>
      <c r="C35" s="2"/>
      <c r="D35" s="15"/>
      <c r="E35" s="1"/>
      <c r="F35" s="1"/>
      <c r="G35" s="22"/>
      <c r="H35" s="2"/>
      <c r="I35" s="8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5.75" customHeight="1" x14ac:dyDescent="0.25">
      <c r="A36" s="17"/>
      <c r="B36" s="17"/>
      <c r="C36" s="18"/>
      <c r="D36" s="14"/>
      <c r="E36" s="2"/>
      <c r="F36" s="2"/>
      <c r="G36" s="22"/>
      <c r="H36" s="2"/>
      <c r="I36" s="8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5.75" customHeight="1" x14ac:dyDescent="0.25">
      <c r="A37" s="17"/>
      <c r="B37" s="20"/>
      <c r="C37" s="18"/>
      <c r="D37" s="14"/>
      <c r="E37" s="2"/>
      <c r="F37" s="2"/>
      <c r="G37" s="6"/>
      <c r="H37" s="81"/>
      <c r="I37" s="8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25">
      <c r="A38" s="17"/>
      <c r="B38" s="20"/>
      <c r="C38" s="18"/>
      <c r="D38" s="19"/>
      <c r="E38" s="18"/>
      <c r="F38" s="18"/>
      <c r="G38" s="6"/>
      <c r="H38" s="81"/>
      <c r="I38" s="8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 x14ac:dyDescent="0.25">
      <c r="A39" s="2"/>
      <c r="B39" s="2"/>
      <c r="C39" s="81"/>
      <c r="D39" s="19"/>
      <c r="E39" s="18"/>
      <c r="F39" s="18"/>
      <c r="G39" s="22"/>
      <c r="H39" s="2"/>
      <c r="I39" s="8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 x14ac:dyDescent="0.25">
      <c r="A40" s="2"/>
      <c r="B40" s="2"/>
      <c r="C40" s="81"/>
      <c r="D40" s="14"/>
      <c r="E40" s="2"/>
      <c r="F40" s="2"/>
      <c r="G40" s="22"/>
      <c r="H40" s="2"/>
      <c r="I40" s="8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 x14ac:dyDescent="0.25">
      <c r="A41" s="2"/>
      <c r="B41" s="2"/>
      <c r="C41" s="81"/>
      <c r="D41" s="14"/>
      <c r="E41" s="81"/>
      <c r="F41" s="81"/>
      <c r="G41" s="16"/>
      <c r="H41" s="81"/>
      <c r="I41" s="8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5.75" customHeight="1" x14ac:dyDescent="0.25">
      <c r="A42" s="23"/>
      <c r="B42" s="23"/>
      <c r="C42" s="23"/>
      <c r="D42" s="14"/>
      <c r="E42" s="81"/>
      <c r="F42" s="81"/>
      <c r="G42" s="16"/>
      <c r="H42" s="81"/>
      <c r="I42" s="8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 x14ac:dyDescent="0.25">
      <c r="A43" s="23"/>
      <c r="B43" s="23"/>
      <c r="C43" s="23"/>
      <c r="D43" s="14"/>
      <c r="E43" s="81"/>
      <c r="F43" s="81"/>
      <c r="G43" s="16"/>
      <c r="H43" s="81"/>
      <c r="I43" s="8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 x14ac:dyDescent="0.25">
      <c r="A44" s="7"/>
      <c r="B44" s="7"/>
      <c r="C44" s="7"/>
      <c r="D44" s="50"/>
      <c r="E44" s="23"/>
      <c r="F44" s="23"/>
      <c r="G44" s="16"/>
      <c r="H44" s="81"/>
      <c r="I44" s="8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 x14ac:dyDescent="0.25">
      <c r="A45" s="7"/>
      <c r="B45" s="7"/>
      <c r="C45" s="7"/>
      <c r="D45" s="50"/>
      <c r="E45" s="23"/>
      <c r="F45" s="23"/>
      <c r="G45" s="16"/>
      <c r="H45" s="81"/>
      <c r="I45" s="8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 x14ac:dyDescent="0.25">
      <c r="A46" s="17"/>
      <c r="B46" s="17"/>
      <c r="C46" s="17"/>
      <c r="D46" s="51"/>
      <c r="E46" s="7"/>
      <c r="F46" s="7"/>
      <c r="G46" s="16"/>
      <c r="H46" s="81"/>
      <c r="I46" s="8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 x14ac:dyDescent="0.25">
      <c r="A47" s="7"/>
      <c r="B47" s="7"/>
      <c r="C47" s="7"/>
      <c r="D47" s="51"/>
      <c r="E47" s="7"/>
      <c r="F47" s="7"/>
      <c r="G47" s="16"/>
      <c r="H47" s="81"/>
      <c r="I47" s="8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 x14ac:dyDescent="0.25">
      <c r="A48" s="7"/>
      <c r="B48" s="7"/>
      <c r="C48" s="7"/>
      <c r="D48" s="19"/>
      <c r="E48" s="17"/>
      <c r="F48" s="17"/>
      <c r="G48" s="16"/>
      <c r="H48" s="81"/>
      <c r="I48" s="8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 x14ac:dyDescent="0.25">
      <c r="A49" s="7"/>
      <c r="B49" s="7"/>
      <c r="C49" s="7"/>
      <c r="D49" s="51"/>
      <c r="E49" s="7"/>
      <c r="F49" s="7"/>
      <c r="G49" s="16"/>
      <c r="H49" s="81"/>
      <c r="I49" s="8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 x14ac:dyDescent="0.25">
      <c r="A50" s="17"/>
      <c r="B50" s="17"/>
      <c r="C50" s="17"/>
      <c r="D50" s="51"/>
      <c r="E50" s="7"/>
      <c r="F50" s="7"/>
      <c r="G50" s="16"/>
      <c r="H50" s="81"/>
      <c r="I50" s="8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 x14ac:dyDescent="0.25">
      <c r="A51" s="7"/>
      <c r="B51" s="7"/>
      <c r="C51" s="7"/>
      <c r="D51" s="51"/>
      <c r="E51" s="7"/>
      <c r="F51" s="7"/>
      <c r="G51" s="16"/>
      <c r="H51" s="81"/>
      <c r="I51" s="8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 x14ac:dyDescent="0.25">
      <c r="A52" s="2"/>
      <c r="B52" s="2"/>
      <c r="C52" s="2"/>
      <c r="D52" s="19"/>
      <c r="E52" s="17"/>
      <c r="F52" s="17"/>
      <c r="G52" s="16"/>
      <c r="H52" s="81"/>
      <c r="I52" s="8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 x14ac:dyDescent="0.25">
      <c r="A53" s="7"/>
      <c r="B53" s="7"/>
      <c r="C53" s="7"/>
      <c r="D53" s="51"/>
      <c r="E53" s="7"/>
      <c r="F53" s="7"/>
      <c r="G53" s="16"/>
      <c r="H53" s="81"/>
      <c r="I53" s="8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 x14ac:dyDescent="0.25">
      <c r="D54" s="14"/>
      <c r="E54" s="2"/>
      <c r="F54" s="2"/>
      <c r="G54" s="16"/>
      <c r="H54" s="81"/>
      <c r="I54" s="8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 x14ac:dyDescent="0.25">
      <c r="D55" s="51"/>
      <c r="E55" s="7"/>
      <c r="F55" s="7"/>
      <c r="G55" s="16"/>
      <c r="H55" s="81"/>
      <c r="I55" s="8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" customHeight="1" x14ac:dyDescent="0.25">
      <c r="A56" s="8" t="s">
        <v>163</v>
      </c>
      <c r="B56" s="80" t="s">
        <v>164</v>
      </c>
      <c r="C56" s="9"/>
      <c r="D56" s="10"/>
      <c r="E56" s="9"/>
      <c r="F56" s="45"/>
      <c r="G56" s="11"/>
      <c r="H56" s="9"/>
      <c r="I56" s="81"/>
      <c r="J56" s="2"/>
      <c r="K56" s="2"/>
      <c r="L56" s="32" t="s">
        <v>55</v>
      </c>
      <c r="M56" s="2"/>
      <c r="N56" s="2"/>
      <c r="O56" s="2"/>
      <c r="P56" s="2"/>
      <c r="Q56" s="2"/>
      <c r="R56" s="2"/>
      <c r="S56" s="2"/>
      <c r="T56" s="2"/>
      <c r="U56" s="2"/>
      <c r="V56" s="88"/>
      <c r="W56" s="2"/>
      <c r="X56" s="2"/>
      <c r="Y56" s="2"/>
      <c r="Z56" s="2"/>
      <c r="AA56" s="2"/>
      <c r="AB56" s="2"/>
      <c r="AC56" s="2"/>
      <c r="AD56" s="2"/>
    </row>
    <row r="57" spans="1:42" ht="15" customHeight="1" x14ac:dyDescent="0.25">
      <c r="A57" s="4" t="s">
        <v>4</v>
      </c>
      <c r="B57" s="4" t="s">
        <v>5</v>
      </c>
      <c r="C57" s="4" t="s">
        <v>6</v>
      </c>
      <c r="D57" s="12" t="s">
        <v>7</v>
      </c>
      <c r="E57" s="4" t="s">
        <v>8</v>
      </c>
      <c r="F57" s="47" t="s">
        <v>0</v>
      </c>
      <c r="G57" s="13" t="s">
        <v>1</v>
      </c>
      <c r="H57" s="4" t="s">
        <v>32</v>
      </c>
      <c r="I57" s="81"/>
      <c r="J57" s="2"/>
      <c r="K57" s="2"/>
      <c r="L57" s="60" t="s">
        <v>0</v>
      </c>
      <c r="M57" s="42" t="s">
        <v>1</v>
      </c>
      <c r="N57" s="36" t="s">
        <v>33</v>
      </c>
      <c r="O57" s="42" t="s">
        <v>6</v>
      </c>
      <c r="P57" s="42" t="s">
        <v>34</v>
      </c>
      <c r="Q57" s="89" t="s">
        <v>60</v>
      </c>
      <c r="R57" s="38" t="s">
        <v>35</v>
      </c>
      <c r="S57" s="37" t="s">
        <v>8</v>
      </c>
      <c r="T57" s="42" t="s">
        <v>36</v>
      </c>
      <c r="U57" s="42" t="s">
        <v>37</v>
      </c>
      <c r="V57" s="38" t="s">
        <v>38</v>
      </c>
      <c r="W57" s="38" t="s">
        <v>39</v>
      </c>
      <c r="X57" s="61" t="s">
        <v>40</v>
      </c>
      <c r="Y57" s="83" t="s">
        <v>77</v>
      </c>
      <c r="Z57" s="85" t="s">
        <v>80</v>
      </c>
      <c r="AA57" s="85" t="s">
        <v>81</v>
      </c>
      <c r="AB57" s="85" t="s">
        <v>82</v>
      </c>
      <c r="AC57" s="85" t="s">
        <v>78</v>
      </c>
      <c r="AD57" s="85" t="s">
        <v>79</v>
      </c>
    </row>
    <row r="58" spans="1:42" ht="15" customHeight="1" x14ac:dyDescent="0.25">
      <c r="A58" s="108"/>
      <c r="B58" s="109"/>
      <c r="C58" s="109"/>
      <c r="D58" s="109"/>
      <c r="E58" s="109"/>
      <c r="F58" s="109"/>
      <c r="G58" s="109"/>
      <c r="H58" s="110"/>
      <c r="I58" s="81"/>
      <c r="J58" s="2"/>
      <c r="K58" s="2"/>
      <c r="L58" s="27">
        <f t="shared" ref="L58:L71" si="19">INDEX($F$59:$F$77,MATCH(M58,$G$59:$G$77,0))</f>
        <v>1</v>
      </c>
      <c r="M58" s="27">
        <v>1</v>
      </c>
      <c r="N58" s="26" t="str">
        <f>INDEX($B$59:$B$88,MATCH(M58,$G$59:$G$89,0))</f>
        <v>Ceftriaxone</v>
      </c>
      <c r="O58" s="27" t="str">
        <f t="shared" ref="O58:O71" si="20">"n="&amp;INDEX($C$59:$C$87,MATCH(M58,$G$59:$G$87,0))</f>
        <v>n=32</v>
      </c>
      <c r="P58" s="27" t="str">
        <f t="shared" ref="P58:P71" si="21">IF(L58&lt;&gt;"","Tier "&amp;L58,"")</f>
        <v>Tier 1</v>
      </c>
      <c r="Q58" s="28" t="str">
        <f t="shared" ref="Q58:Q71" si="22">N58&amp;", "&amp;O58</f>
        <v>Ceftriaxone, n=32</v>
      </c>
      <c r="R58" s="87">
        <f t="shared" ref="R58:R71" si="23">(INDEX($D$59:$D$86,MATCH(M58,$G$59:$G$86,0)))/100</f>
        <v>1</v>
      </c>
      <c r="S58" s="27" t="str">
        <f t="shared" ref="S58:S71" si="24">INDEX($E$59:$E$87,MATCH(M58,$G$59:$G$87,0))</f>
        <v>86.7-100</v>
      </c>
      <c r="T58" s="30">
        <f t="shared" ref="T58:T71" si="25">LEFT(S58,FIND("-",S58)-1)/100</f>
        <v>0.86699999999999999</v>
      </c>
      <c r="U58" s="30">
        <f t="shared" ref="U58:U71" si="26">REPLACE(S58,1,FIND("-",S58),"")/100</f>
        <v>1</v>
      </c>
      <c r="V58" s="31">
        <f t="shared" ref="V58:V71" si="27">U58-R58</f>
        <v>0</v>
      </c>
      <c r="W58" s="31">
        <f t="shared" ref="W58:W71" si="28">R58-T58</f>
        <v>0.13300000000000001</v>
      </c>
      <c r="X58" s="30">
        <f t="shared" ref="X58:X71" si="29">(U58-T58)*100</f>
        <v>13.3</v>
      </c>
      <c r="Y58" s="82">
        <f t="shared" ref="Y58:Y71" si="30">INDEX($C$5:$C$31,MATCH(M58,$G$5:$G$31,0))</f>
        <v>47</v>
      </c>
      <c r="Z58" s="86" t="str">
        <f t="shared" ref="Z58:Z71" si="31">IF(AND(R58&lt;=5%, Y58&gt;=30),R58,"")</f>
        <v/>
      </c>
      <c r="AA58" s="86" t="str">
        <f t="shared" ref="AA58:AA71" si="32">IF(AND(R58&gt;5%,R58&lt;=10%,Y58&gt;=30),R58,"")</f>
        <v/>
      </c>
      <c r="AB58" s="86" t="str">
        <f t="shared" ref="AB58:AB71" si="33">IF(AND(R58&gt;10%,R58&lt;=30%,Y58&gt;=30),R58,"")</f>
        <v/>
      </c>
      <c r="AC58" s="86">
        <f t="shared" ref="AC58:AC71" si="34">IF(AND(R58&gt;30%,Y58&gt;=30),R58,"")</f>
        <v>1</v>
      </c>
      <c r="AD58" s="86" t="str">
        <f t="shared" ref="AD58:AD71" si="35">IF(Y58&lt;30,R58,"")</f>
        <v/>
      </c>
    </row>
    <row r="59" spans="1:42" ht="15" customHeight="1" x14ac:dyDescent="0.25">
      <c r="A59" s="3" t="s">
        <v>47</v>
      </c>
      <c r="B59" s="79" t="s">
        <v>48</v>
      </c>
      <c r="C59" s="35">
        <v>32</v>
      </c>
      <c r="D59" s="57">
        <v>75</v>
      </c>
      <c r="E59" s="35" t="s">
        <v>154</v>
      </c>
      <c r="F59" s="48">
        <v>1</v>
      </c>
      <c r="G59" s="6">
        <f>RANK(D59,$D$59:$D$77,0)+COUNTIF($D$59:D59,D59)-1</f>
        <v>2</v>
      </c>
      <c r="H59" s="21">
        <f>(REPLACE(E59,1,FIND("-",E59),""))-(LEFT(E59,FIND("-",E59)-1))</f>
        <v>31.700000000000003</v>
      </c>
      <c r="I59" s="81" t="s">
        <v>41</v>
      </c>
      <c r="J59" s="2"/>
      <c r="K59" s="2"/>
      <c r="L59" s="27">
        <f t="shared" si="19"/>
        <v>1</v>
      </c>
      <c r="M59" s="27">
        <v>2</v>
      </c>
      <c r="N59" s="26" t="str">
        <f t="shared" ref="N59:N71" si="36">INDEX($B$59:$B$88,MATCH(M59,$G$59:$G$89,0))</f>
        <v>Ampicillin</v>
      </c>
      <c r="O59" s="27" t="str">
        <f t="shared" si="20"/>
        <v>n=32</v>
      </c>
      <c r="P59" s="27" t="str">
        <f t="shared" si="21"/>
        <v>Tier 1</v>
      </c>
      <c r="Q59" s="28" t="str">
        <f t="shared" si="22"/>
        <v>Ampicillin, n=32</v>
      </c>
      <c r="R59" s="87">
        <f t="shared" si="23"/>
        <v>0.75</v>
      </c>
      <c r="S59" s="27" t="str">
        <f t="shared" si="24"/>
        <v>56.2-87.9</v>
      </c>
      <c r="T59" s="30">
        <f t="shared" si="25"/>
        <v>0.56200000000000006</v>
      </c>
      <c r="U59" s="30">
        <f t="shared" si="26"/>
        <v>0.879</v>
      </c>
      <c r="V59" s="31">
        <f t="shared" si="27"/>
        <v>0.129</v>
      </c>
      <c r="W59" s="31">
        <f t="shared" si="28"/>
        <v>0.18799999999999994</v>
      </c>
      <c r="X59" s="30">
        <f t="shared" si="29"/>
        <v>31.699999999999996</v>
      </c>
      <c r="Y59" s="82">
        <f t="shared" si="30"/>
        <v>43</v>
      </c>
      <c r="Z59" s="86" t="str">
        <f t="shared" si="31"/>
        <v/>
      </c>
      <c r="AA59" s="86" t="str">
        <f t="shared" si="32"/>
        <v/>
      </c>
      <c r="AB59" s="86" t="str">
        <f t="shared" si="33"/>
        <v/>
      </c>
      <c r="AC59" s="86">
        <f t="shared" si="34"/>
        <v>0.75</v>
      </c>
      <c r="AD59" s="86" t="str">
        <f t="shared" si="35"/>
        <v/>
      </c>
    </row>
    <row r="60" spans="1:42" ht="15" customHeight="1" x14ac:dyDescent="0.25">
      <c r="A60" s="3" t="s">
        <v>145</v>
      </c>
      <c r="B60" s="35" t="s">
        <v>83</v>
      </c>
      <c r="C60" s="35">
        <v>32</v>
      </c>
      <c r="D60" s="57">
        <v>37.5</v>
      </c>
      <c r="E60" s="3" t="s">
        <v>155</v>
      </c>
      <c r="F60" s="48">
        <v>1</v>
      </c>
      <c r="G60" s="6">
        <f>RANK(D60,$D$59:$D$77,0)+COUNTIF($D$59:D60,D60)-1</f>
        <v>5</v>
      </c>
      <c r="H60" s="21">
        <f t="shared" ref="H60:H72" si="37">(REPLACE(E60,1,FIND("-",E60),""))-(LEFT(E60,FIND("-",E60)-1))</f>
        <v>34.599999999999994</v>
      </c>
      <c r="I60" s="81" t="s">
        <v>41</v>
      </c>
      <c r="J60" s="2"/>
      <c r="K60" s="2"/>
      <c r="L60" s="27">
        <f t="shared" si="19"/>
        <v>1</v>
      </c>
      <c r="M60" s="27">
        <v>4</v>
      </c>
      <c r="N60" s="26" t="str">
        <f t="shared" si="36"/>
        <v>Ciprofloxacin</v>
      </c>
      <c r="O60" s="27" t="str">
        <f t="shared" si="20"/>
        <v>n=32</v>
      </c>
      <c r="P60" s="27" t="str">
        <f t="shared" si="21"/>
        <v>Tier 1</v>
      </c>
      <c r="Q60" s="28" t="str">
        <f t="shared" si="22"/>
        <v>Ciprofloxacin, n=32</v>
      </c>
      <c r="R60" s="87">
        <f t="shared" si="23"/>
        <v>0.40625</v>
      </c>
      <c r="S60" s="27" t="str">
        <f t="shared" si="24"/>
        <v>24.2-59.2</v>
      </c>
      <c r="T60" s="30">
        <f t="shared" si="25"/>
        <v>0.24199999999999999</v>
      </c>
      <c r="U60" s="30">
        <f t="shared" si="26"/>
        <v>0.59200000000000008</v>
      </c>
      <c r="V60" s="31">
        <f t="shared" si="27"/>
        <v>0.18575000000000008</v>
      </c>
      <c r="W60" s="31">
        <f t="shared" si="28"/>
        <v>0.16425000000000001</v>
      </c>
      <c r="X60" s="30">
        <f t="shared" si="29"/>
        <v>35.000000000000007</v>
      </c>
      <c r="Y60" s="82">
        <f t="shared" si="30"/>
        <v>43</v>
      </c>
      <c r="Z60" s="86" t="str">
        <f t="shared" si="31"/>
        <v/>
      </c>
      <c r="AA60" s="86" t="str">
        <f t="shared" si="32"/>
        <v/>
      </c>
      <c r="AB60" s="86" t="str">
        <f t="shared" si="33"/>
        <v/>
      </c>
      <c r="AC60" s="86">
        <f t="shared" si="34"/>
        <v>0.40625</v>
      </c>
      <c r="AD60" s="86" t="str">
        <f t="shared" si="35"/>
        <v/>
      </c>
    </row>
    <row r="61" spans="1:42" ht="15" customHeight="1" x14ac:dyDescent="0.25">
      <c r="A61" s="3" t="s">
        <v>9</v>
      </c>
      <c r="B61" s="3" t="s">
        <v>10</v>
      </c>
      <c r="C61" s="3">
        <v>32</v>
      </c>
      <c r="D61" s="24">
        <v>15.625</v>
      </c>
      <c r="E61" s="3" t="s">
        <v>156</v>
      </c>
      <c r="F61" s="33">
        <v>4</v>
      </c>
      <c r="G61" s="6">
        <f>RANK(D61,$D$59:$D$77,0)+COUNTIF($D$59:D61,D61)-1</f>
        <v>9</v>
      </c>
      <c r="H61" s="21">
        <f t="shared" si="37"/>
        <v>27.6</v>
      </c>
      <c r="I61" s="81" t="s">
        <v>41</v>
      </c>
      <c r="J61" s="2"/>
      <c r="K61" s="2"/>
      <c r="L61" s="27">
        <f t="shared" si="19"/>
        <v>1</v>
      </c>
      <c r="M61" s="27">
        <v>5</v>
      </c>
      <c r="N61" s="26" t="str">
        <f t="shared" si="36"/>
        <v>Ampicillin/Sulbactam</v>
      </c>
      <c r="O61" s="27" t="str">
        <f t="shared" si="20"/>
        <v>n=32</v>
      </c>
      <c r="P61" s="27" t="str">
        <f t="shared" si="21"/>
        <v>Tier 1</v>
      </c>
      <c r="Q61" s="28" t="str">
        <f t="shared" si="22"/>
        <v>Ampicillin/Sulbactam, n=32</v>
      </c>
      <c r="R61" s="87">
        <f t="shared" si="23"/>
        <v>0.375</v>
      </c>
      <c r="S61" s="27" t="str">
        <f t="shared" si="24"/>
        <v>21.7-56.3</v>
      </c>
      <c r="T61" s="30">
        <f t="shared" si="25"/>
        <v>0.217</v>
      </c>
      <c r="U61" s="30">
        <f t="shared" si="26"/>
        <v>0.56299999999999994</v>
      </c>
      <c r="V61" s="31">
        <f t="shared" si="27"/>
        <v>0.18799999999999994</v>
      </c>
      <c r="W61" s="31">
        <f t="shared" si="28"/>
        <v>0.158</v>
      </c>
      <c r="X61" s="30">
        <f t="shared" si="29"/>
        <v>34.599999999999994</v>
      </c>
      <c r="Y61" s="82">
        <f t="shared" si="30"/>
        <v>43</v>
      </c>
      <c r="Z61" s="86" t="str">
        <f t="shared" si="31"/>
        <v/>
      </c>
      <c r="AA61" s="86" t="str">
        <f t="shared" si="32"/>
        <v/>
      </c>
      <c r="AB61" s="86" t="str">
        <f t="shared" si="33"/>
        <v/>
      </c>
      <c r="AC61" s="86">
        <f t="shared" si="34"/>
        <v>0.375</v>
      </c>
      <c r="AD61" s="86" t="str">
        <f t="shared" si="35"/>
        <v/>
      </c>
    </row>
    <row r="62" spans="1:42" ht="15" customHeight="1" x14ac:dyDescent="0.25">
      <c r="A62" s="3" t="s">
        <v>22</v>
      </c>
      <c r="B62" s="35" t="s">
        <v>23</v>
      </c>
      <c r="C62" s="35">
        <v>32</v>
      </c>
      <c r="D62" s="57">
        <v>100</v>
      </c>
      <c r="E62" s="3" t="s">
        <v>157</v>
      </c>
      <c r="F62" s="48">
        <v>1</v>
      </c>
      <c r="G62" s="6">
        <f>RANK(D62,$D$59:$D$77,0)+COUNTIF($D$59:D62,D62)-1</f>
        <v>1</v>
      </c>
      <c r="H62" s="21">
        <f t="shared" si="37"/>
        <v>13.299999999999997</v>
      </c>
      <c r="I62" s="81" t="s">
        <v>41</v>
      </c>
      <c r="J62" s="2"/>
      <c r="K62" s="2"/>
      <c r="L62" s="27">
        <f t="shared" si="19"/>
        <v>1</v>
      </c>
      <c r="M62" s="27">
        <v>6</v>
      </c>
      <c r="N62" s="26" t="str">
        <f t="shared" si="36"/>
        <v>Cefotaxime</v>
      </c>
      <c r="O62" s="27" t="str">
        <f t="shared" si="20"/>
        <v>n=32</v>
      </c>
      <c r="P62" s="27" t="str">
        <f t="shared" si="21"/>
        <v>Tier 1</v>
      </c>
      <c r="Q62" s="28" t="str">
        <f t="shared" si="22"/>
        <v>Cefotaxime, n=32</v>
      </c>
      <c r="R62" s="87">
        <f t="shared" si="23"/>
        <v>0.28125</v>
      </c>
      <c r="S62" s="27" t="str">
        <f t="shared" si="24"/>
        <v>14.4-47.0</v>
      </c>
      <c r="T62" s="30">
        <f t="shared" si="25"/>
        <v>0.14400000000000002</v>
      </c>
      <c r="U62" s="30">
        <f t="shared" si="26"/>
        <v>0.47</v>
      </c>
      <c r="V62" s="31">
        <f t="shared" si="27"/>
        <v>0.18874999999999997</v>
      </c>
      <c r="W62" s="31">
        <f t="shared" si="28"/>
        <v>0.13724999999999998</v>
      </c>
      <c r="X62" s="30">
        <f t="shared" si="29"/>
        <v>32.599999999999994</v>
      </c>
      <c r="Y62" s="82">
        <f t="shared" si="30"/>
        <v>43</v>
      </c>
      <c r="Z62" s="86" t="str">
        <f t="shared" si="31"/>
        <v/>
      </c>
      <c r="AA62" s="86" t="str">
        <f t="shared" si="32"/>
        <v/>
      </c>
      <c r="AB62" s="86">
        <f t="shared" si="33"/>
        <v>0.28125</v>
      </c>
      <c r="AC62" s="86" t="str">
        <f t="shared" si="34"/>
        <v/>
      </c>
      <c r="AD62" s="86" t="str">
        <f t="shared" si="35"/>
        <v/>
      </c>
    </row>
    <row r="63" spans="1:42" ht="15" customHeight="1" x14ac:dyDescent="0.25">
      <c r="A63" s="3" t="s">
        <v>24</v>
      </c>
      <c r="B63" s="35" t="s">
        <v>25</v>
      </c>
      <c r="C63" s="35">
        <v>32</v>
      </c>
      <c r="D63" s="57">
        <v>28.125</v>
      </c>
      <c r="E63" s="3" t="s">
        <v>71</v>
      </c>
      <c r="F63" s="48">
        <v>1</v>
      </c>
      <c r="G63" s="6">
        <f>RANK(D63,$D$59:$D$77,0)+COUNTIF($D$59:D63,D63)-1</f>
        <v>6</v>
      </c>
      <c r="H63" s="21">
        <f t="shared" si="37"/>
        <v>32.6</v>
      </c>
      <c r="I63" s="81"/>
      <c r="J63" s="2"/>
      <c r="K63" s="2"/>
      <c r="L63" s="27">
        <f t="shared" si="19"/>
        <v>1</v>
      </c>
      <c r="M63" s="27">
        <v>8</v>
      </c>
      <c r="N63" s="26" t="str">
        <f t="shared" si="36"/>
        <v>Gentamicin</v>
      </c>
      <c r="O63" s="27" t="str">
        <f t="shared" si="20"/>
        <v>n=32</v>
      </c>
      <c r="P63" s="27" t="str">
        <f t="shared" si="21"/>
        <v>Tier 1</v>
      </c>
      <c r="Q63" s="28" t="str">
        <f t="shared" si="22"/>
        <v>Gentamicin, n=32</v>
      </c>
      <c r="R63" s="87">
        <f t="shared" si="23"/>
        <v>0.1875</v>
      </c>
      <c r="S63" s="27" t="str">
        <f t="shared" si="24"/>
        <v>7.9-37.0</v>
      </c>
      <c r="T63" s="30">
        <f t="shared" si="25"/>
        <v>7.9000000000000001E-2</v>
      </c>
      <c r="U63" s="30">
        <f t="shared" si="26"/>
        <v>0.37</v>
      </c>
      <c r="V63" s="31">
        <f t="shared" si="27"/>
        <v>0.1825</v>
      </c>
      <c r="W63" s="31">
        <f t="shared" si="28"/>
        <v>0.1085</v>
      </c>
      <c r="X63" s="30">
        <f t="shared" si="29"/>
        <v>29.099999999999998</v>
      </c>
      <c r="Y63" s="82">
        <f t="shared" si="30"/>
        <v>43</v>
      </c>
      <c r="Z63" s="86" t="str">
        <f t="shared" si="31"/>
        <v/>
      </c>
      <c r="AA63" s="86" t="str">
        <f t="shared" si="32"/>
        <v/>
      </c>
      <c r="AB63" s="86">
        <f t="shared" si="33"/>
        <v>0.1875</v>
      </c>
      <c r="AC63" s="86" t="str">
        <f t="shared" si="34"/>
        <v/>
      </c>
      <c r="AD63" s="86" t="str">
        <f t="shared" si="35"/>
        <v/>
      </c>
    </row>
    <row r="64" spans="1:42" ht="15" customHeight="1" x14ac:dyDescent="0.25">
      <c r="A64" s="3" t="s">
        <v>26</v>
      </c>
      <c r="B64" s="3" t="s">
        <v>27</v>
      </c>
      <c r="C64" s="3">
        <v>32</v>
      </c>
      <c r="D64" s="24">
        <v>12.5</v>
      </c>
      <c r="E64" s="3" t="s">
        <v>156</v>
      </c>
      <c r="F64" s="3">
        <v>2</v>
      </c>
      <c r="G64" s="6">
        <f>RANK(D64,$D$59:$D$77,0)+COUNTIF($D$59:D64,D64)-1</f>
        <v>10</v>
      </c>
      <c r="H64" s="21">
        <f t="shared" si="37"/>
        <v>27.6</v>
      </c>
      <c r="I64" s="81" t="s">
        <v>41</v>
      </c>
      <c r="J64" s="2"/>
      <c r="K64" s="2"/>
      <c r="L64" s="27">
        <f t="shared" si="19"/>
        <v>2</v>
      </c>
      <c r="M64" s="27">
        <v>3</v>
      </c>
      <c r="N64" s="26" t="str">
        <f t="shared" si="36"/>
        <v>Tetracycline</v>
      </c>
      <c r="O64" s="27" t="str">
        <f t="shared" si="20"/>
        <v>n=32</v>
      </c>
      <c r="P64" s="27" t="str">
        <f t="shared" si="21"/>
        <v>Tier 2</v>
      </c>
      <c r="Q64" s="28" t="str">
        <f t="shared" si="22"/>
        <v>Tetracycline, n=32</v>
      </c>
      <c r="R64" s="87">
        <f t="shared" si="23"/>
        <v>0.4375</v>
      </c>
      <c r="S64" s="27" t="str">
        <f t="shared" si="24"/>
        <v>26.8-62.1</v>
      </c>
      <c r="T64" s="30">
        <f t="shared" si="25"/>
        <v>0.26800000000000002</v>
      </c>
      <c r="U64" s="30">
        <f t="shared" si="26"/>
        <v>0.621</v>
      </c>
      <c r="V64" s="31">
        <f t="shared" si="27"/>
        <v>0.1835</v>
      </c>
      <c r="W64" s="31">
        <f t="shared" si="28"/>
        <v>0.16949999999999998</v>
      </c>
      <c r="X64" s="30">
        <f t="shared" si="29"/>
        <v>35.299999999999997</v>
      </c>
      <c r="Y64" s="82">
        <f t="shared" si="30"/>
        <v>43</v>
      </c>
      <c r="Z64" s="86" t="str">
        <f t="shared" si="31"/>
        <v/>
      </c>
      <c r="AA64" s="86" t="str">
        <f t="shared" si="32"/>
        <v/>
      </c>
      <c r="AB64" s="86" t="str">
        <f t="shared" si="33"/>
        <v/>
      </c>
      <c r="AC64" s="86">
        <f t="shared" si="34"/>
        <v>0.4375</v>
      </c>
      <c r="AD64" s="86" t="str">
        <f t="shared" si="35"/>
        <v/>
      </c>
    </row>
    <row r="65" spans="1:30" ht="15" customHeight="1" x14ac:dyDescent="0.25">
      <c r="A65" s="3" t="s">
        <v>50</v>
      </c>
      <c r="B65" s="3" t="s">
        <v>51</v>
      </c>
      <c r="C65" s="3">
        <v>32</v>
      </c>
      <c r="D65" s="24">
        <v>12.5</v>
      </c>
      <c r="E65" s="3" t="s">
        <v>158</v>
      </c>
      <c r="F65" s="33">
        <v>2</v>
      </c>
      <c r="G65" s="6">
        <f>RANK(D65,$D$59:$D$77,0)+COUNTIF($D$59:D65,D65)-1</f>
        <v>11</v>
      </c>
      <c r="H65" s="21">
        <f t="shared" si="37"/>
        <v>25.799999999999997</v>
      </c>
      <c r="I65" s="81" t="s">
        <v>41</v>
      </c>
      <c r="J65" s="2"/>
      <c r="K65" s="2"/>
      <c r="L65" s="27">
        <f t="shared" si="19"/>
        <v>2</v>
      </c>
      <c r="M65" s="27">
        <v>10</v>
      </c>
      <c r="N65" s="26" t="str">
        <f t="shared" si="36"/>
        <v>Cefepime</v>
      </c>
      <c r="O65" s="27" t="str">
        <f t="shared" si="20"/>
        <v>n=32</v>
      </c>
      <c r="P65" s="27" t="str">
        <f t="shared" si="21"/>
        <v>Tier 2</v>
      </c>
      <c r="Q65" s="28" t="str">
        <f t="shared" si="22"/>
        <v>Cefepime, n=32</v>
      </c>
      <c r="R65" s="87">
        <f t="shared" si="23"/>
        <v>0.125</v>
      </c>
      <c r="S65" s="27" t="str">
        <f t="shared" si="24"/>
        <v>5.9-33.5</v>
      </c>
      <c r="T65" s="30">
        <f t="shared" si="25"/>
        <v>5.9000000000000004E-2</v>
      </c>
      <c r="U65" s="30">
        <f t="shared" si="26"/>
        <v>0.33500000000000002</v>
      </c>
      <c r="V65" s="31">
        <f t="shared" si="27"/>
        <v>0.21000000000000002</v>
      </c>
      <c r="W65" s="31">
        <f t="shared" si="28"/>
        <v>6.6000000000000003E-2</v>
      </c>
      <c r="X65" s="30">
        <f t="shared" si="29"/>
        <v>27.6</v>
      </c>
      <c r="Y65" s="82">
        <f t="shared" si="30"/>
        <v>43</v>
      </c>
      <c r="Z65" s="86" t="str">
        <f t="shared" si="31"/>
        <v/>
      </c>
      <c r="AA65" s="86" t="str">
        <f t="shared" si="32"/>
        <v/>
      </c>
      <c r="AB65" s="86">
        <f t="shared" si="33"/>
        <v>0.125</v>
      </c>
      <c r="AC65" s="86" t="str">
        <f t="shared" si="34"/>
        <v/>
      </c>
      <c r="AD65" s="86" t="str">
        <f t="shared" si="35"/>
        <v/>
      </c>
    </row>
    <row r="66" spans="1:30" ht="15" customHeight="1" x14ac:dyDescent="0.25">
      <c r="A66" s="3" t="s">
        <v>11</v>
      </c>
      <c r="B66" s="3" t="s">
        <v>12</v>
      </c>
      <c r="C66" s="3">
        <v>32</v>
      </c>
      <c r="D66" s="24">
        <v>3.125</v>
      </c>
      <c r="E66" s="3" t="s">
        <v>73</v>
      </c>
      <c r="F66" s="33">
        <v>2</v>
      </c>
      <c r="G66" s="6">
        <f>RANK(D66,$D$59:$D$77,0)+COUNTIF($D$59:D66,D66)-1</f>
        <v>12</v>
      </c>
      <c r="H66" s="21">
        <f t="shared" si="37"/>
        <v>21.099999999999998</v>
      </c>
      <c r="I66" s="81" t="s">
        <v>41</v>
      </c>
      <c r="J66" s="2"/>
      <c r="K66" s="2"/>
      <c r="L66" s="27">
        <f t="shared" si="19"/>
        <v>2</v>
      </c>
      <c r="M66" s="27">
        <v>11</v>
      </c>
      <c r="N66" s="26" t="str">
        <f t="shared" si="36"/>
        <v>Cefoxitin</v>
      </c>
      <c r="O66" s="27" t="str">
        <f t="shared" si="20"/>
        <v>n=32</v>
      </c>
      <c r="P66" s="27" t="str">
        <f t="shared" si="21"/>
        <v>Tier 2</v>
      </c>
      <c r="Q66" s="28" t="str">
        <f t="shared" si="22"/>
        <v>Cefoxitin, n=32</v>
      </c>
      <c r="R66" s="87">
        <f t="shared" si="23"/>
        <v>0.125</v>
      </c>
      <c r="S66" s="27" t="str">
        <f t="shared" si="24"/>
        <v>4.1-29.9</v>
      </c>
      <c r="T66" s="30">
        <f t="shared" si="25"/>
        <v>4.0999999999999995E-2</v>
      </c>
      <c r="U66" s="30">
        <f t="shared" si="26"/>
        <v>0.29899999999999999</v>
      </c>
      <c r="V66" s="31">
        <f t="shared" si="27"/>
        <v>0.17399999999999999</v>
      </c>
      <c r="W66" s="31">
        <f t="shared" si="28"/>
        <v>8.4000000000000005E-2</v>
      </c>
      <c r="X66" s="30">
        <f t="shared" si="29"/>
        <v>25.8</v>
      </c>
      <c r="Y66" s="82">
        <f t="shared" si="30"/>
        <v>43</v>
      </c>
      <c r="Z66" s="86" t="str">
        <f t="shared" si="31"/>
        <v/>
      </c>
      <c r="AA66" s="86" t="str">
        <f t="shared" si="32"/>
        <v/>
      </c>
      <c r="AB66" s="86">
        <f t="shared" si="33"/>
        <v>0.125</v>
      </c>
      <c r="AC66" s="86" t="str">
        <f t="shared" si="34"/>
        <v/>
      </c>
      <c r="AD66" s="86" t="str">
        <f t="shared" si="35"/>
        <v/>
      </c>
    </row>
    <row r="67" spans="1:30" ht="15" customHeight="1" x14ac:dyDescent="0.25">
      <c r="A67" s="3" t="s">
        <v>13</v>
      </c>
      <c r="B67" s="3" t="s">
        <v>14</v>
      </c>
      <c r="C67" s="3">
        <v>32</v>
      </c>
      <c r="D67" s="24">
        <v>3.125</v>
      </c>
      <c r="E67" s="3" t="s">
        <v>159</v>
      </c>
      <c r="F67" s="33">
        <v>2</v>
      </c>
      <c r="G67" s="6">
        <f>RANK(D67,$D$59:$D$77,0)+COUNTIF($D$59:D67,D67)-1</f>
        <v>13</v>
      </c>
      <c r="H67" s="21">
        <f t="shared" si="37"/>
        <v>17.8</v>
      </c>
      <c r="I67" s="81" t="s">
        <v>41</v>
      </c>
      <c r="J67" s="2"/>
      <c r="K67" s="2"/>
      <c r="L67" s="27">
        <f t="shared" si="19"/>
        <v>2</v>
      </c>
      <c r="M67" s="27">
        <v>12</v>
      </c>
      <c r="N67" s="26" t="str">
        <f t="shared" si="36"/>
        <v>Imipenem</v>
      </c>
      <c r="O67" s="27" t="str">
        <f t="shared" si="20"/>
        <v>n=32</v>
      </c>
      <c r="P67" s="27" t="str">
        <f t="shared" si="21"/>
        <v>Tier 2</v>
      </c>
      <c r="Q67" s="28" t="str">
        <f t="shared" si="22"/>
        <v>Imipenem, n=32</v>
      </c>
      <c r="R67" s="87">
        <f t="shared" si="23"/>
        <v>3.125E-2</v>
      </c>
      <c r="S67" s="27" t="str">
        <f t="shared" si="24"/>
        <v>1.1-22.2</v>
      </c>
      <c r="T67" s="30">
        <f t="shared" si="25"/>
        <v>1.1000000000000001E-2</v>
      </c>
      <c r="U67" s="30">
        <f t="shared" si="26"/>
        <v>0.222</v>
      </c>
      <c r="V67" s="31">
        <f t="shared" si="27"/>
        <v>0.19075</v>
      </c>
      <c r="W67" s="31">
        <f t="shared" si="28"/>
        <v>2.0249999999999997E-2</v>
      </c>
      <c r="X67" s="30">
        <f t="shared" si="29"/>
        <v>21.099999999999998</v>
      </c>
      <c r="Y67" s="82">
        <f t="shared" si="30"/>
        <v>43</v>
      </c>
      <c r="Z67" s="86">
        <f t="shared" si="31"/>
        <v>3.125E-2</v>
      </c>
      <c r="AA67" s="86" t="str">
        <f t="shared" si="32"/>
        <v/>
      </c>
      <c r="AB67" s="86" t="str">
        <f t="shared" si="33"/>
        <v/>
      </c>
      <c r="AC67" s="86" t="str">
        <f t="shared" si="34"/>
        <v/>
      </c>
      <c r="AD67" s="86" t="str">
        <f t="shared" si="35"/>
        <v/>
      </c>
    </row>
    <row r="68" spans="1:30" ht="15" customHeight="1" x14ac:dyDescent="0.25">
      <c r="A68" s="3" t="s">
        <v>28</v>
      </c>
      <c r="B68" s="3" t="s">
        <v>29</v>
      </c>
      <c r="C68" s="3">
        <v>32</v>
      </c>
      <c r="D68" s="24">
        <v>0</v>
      </c>
      <c r="E68" s="3" t="s">
        <v>160</v>
      </c>
      <c r="F68" s="33">
        <v>2</v>
      </c>
      <c r="G68" s="6">
        <f>RANK(D68,$D$59:$D$77,0)+COUNTIF($D$59:D68,D68)-1</f>
        <v>14</v>
      </c>
      <c r="H68" s="21">
        <f t="shared" si="37"/>
        <v>13.3</v>
      </c>
      <c r="I68" s="81" t="s">
        <v>41</v>
      </c>
      <c r="J68" s="2"/>
      <c r="K68" s="2"/>
      <c r="L68" s="27">
        <f t="shared" si="19"/>
        <v>2</v>
      </c>
      <c r="M68" s="27">
        <v>13</v>
      </c>
      <c r="N68" s="26" t="str">
        <f t="shared" si="36"/>
        <v>Meropenem</v>
      </c>
      <c r="O68" s="27" t="str">
        <f t="shared" si="20"/>
        <v>n=32</v>
      </c>
      <c r="P68" s="27" t="str">
        <f t="shared" si="21"/>
        <v>Tier 2</v>
      </c>
      <c r="Q68" s="28" t="str">
        <f t="shared" si="22"/>
        <v>Meropenem, n=32</v>
      </c>
      <c r="R68" s="87">
        <f t="shared" si="23"/>
        <v>3.125E-2</v>
      </c>
      <c r="S68" s="27" t="str">
        <f t="shared" si="24"/>
        <v>0.2-18.0</v>
      </c>
      <c r="T68" s="30">
        <f t="shared" si="25"/>
        <v>2E-3</v>
      </c>
      <c r="U68" s="30">
        <f t="shared" si="26"/>
        <v>0.18</v>
      </c>
      <c r="V68" s="31">
        <f t="shared" si="27"/>
        <v>0.14874999999999999</v>
      </c>
      <c r="W68" s="31">
        <f t="shared" si="28"/>
        <v>2.9249999999999998E-2</v>
      </c>
      <c r="X68" s="30">
        <f t="shared" si="29"/>
        <v>17.8</v>
      </c>
      <c r="Y68" s="82">
        <f t="shared" si="30"/>
        <v>43</v>
      </c>
      <c r="Z68" s="86">
        <f t="shared" si="31"/>
        <v>3.125E-2</v>
      </c>
      <c r="AA68" s="86" t="str">
        <f t="shared" si="32"/>
        <v/>
      </c>
      <c r="AB68" s="86" t="str">
        <f t="shared" si="33"/>
        <v/>
      </c>
      <c r="AC68" s="86" t="str">
        <f t="shared" si="34"/>
        <v/>
      </c>
      <c r="AD68" s="86" t="str">
        <f t="shared" si="35"/>
        <v/>
      </c>
    </row>
    <row r="69" spans="1:30" ht="15" customHeight="1" x14ac:dyDescent="0.25">
      <c r="A69" s="3" t="s">
        <v>15</v>
      </c>
      <c r="B69" s="3" t="s">
        <v>16</v>
      </c>
      <c r="C69" s="3">
        <v>32</v>
      </c>
      <c r="D69" s="24">
        <v>18.75</v>
      </c>
      <c r="E69" s="3" t="s">
        <v>161</v>
      </c>
      <c r="F69" s="3">
        <v>1</v>
      </c>
      <c r="G69" s="6">
        <f>RANK(D69,$D$59:$D$77,0)+COUNTIF($D$59:D69,D69)-1</f>
        <v>8</v>
      </c>
      <c r="H69" s="21">
        <f t="shared" si="37"/>
        <v>29.1</v>
      </c>
      <c r="I69" s="81" t="s">
        <v>41</v>
      </c>
      <c r="J69" s="2"/>
      <c r="K69" s="2"/>
      <c r="L69" s="27">
        <f t="shared" si="19"/>
        <v>2</v>
      </c>
      <c r="M69" s="27">
        <v>14</v>
      </c>
      <c r="N69" s="26" t="str">
        <f t="shared" si="36"/>
        <v>Amikacin</v>
      </c>
      <c r="O69" s="27" t="str">
        <f t="shared" si="20"/>
        <v>n=32</v>
      </c>
      <c r="P69" s="27" t="str">
        <f t="shared" si="21"/>
        <v>Tier 2</v>
      </c>
      <c r="Q69" s="28" t="str">
        <f t="shared" si="22"/>
        <v>Amikacin, n=32</v>
      </c>
      <c r="R69" s="87">
        <f t="shared" si="23"/>
        <v>0</v>
      </c>
      <c r="S69" s="27" t="str">
        <f t="shared" si="24"/>
        <v>0.0-13.3</v>
      </c>
      <c r="T69" s="30">
        <f t="shared" si="25"/>
        <v>0</v>
      </c>
      <c r="U69" s="30">
        <f t="shared" si="26"/>
        <v>0.13300000000000001</v>
      </c>
      <c r="V69" s="31">
        <f t="shared" si="27"/>
        <v>0.13300000000000001</v>
      </c>
      <c r="W69" s="31">
        <f t="shared" si="28"/>
        <v>0</v>
      </c>
      <c r="X69" s="30">
        <f t="shared" si="29"/>
        <v>13.3</v>
      </c>
      <c r="Y69" s="82">
        <f t="shared" si="30"/>
        <v>43</v>
      </c>
      <c r="Z69" s="86">
        <f t="shared" si="31"/>
        <v>0</v>
      </c>
      <c r="AA69" s="86" t="str">
        <f t="shared" si="32"/>
        <v/>
      </c>
      <c r="AB69" s="86" t="str">
        <f t="shared" si="33"/>
        <v/>
      </c>
      <c r="AC69" s="86" t="str">
        <f t="shared" si="34"/>
        <v/>
      </c>
      <c r="AD69" s="86" t="str">
        <f t="shared" si="35"/>
        <v/>
      </c>
    </row>
    <row r="70" spans="1:30" ht="15" customHeight="1" x14ac:dyDescent="0.25">
      <c r="A70" s="3" t="s">
        <v>18</v>
      </c>
      <c r="B70" s="3" t="s">
        <v>19</v>
      </c>
      <c r="C70" s="3">
        <v>32</v>
      </c>
      <c r="D70" s="24">
        <v>40.625</v>
      </c>
      <c r="E70" s="3" t="s">
        <v>162</v>
      </c>
      <c r="F70" s="33">
        <v>1</v>
      </c>
      <c r="G70" s="6">
        <f>RANK(D70,$D$59:$D$77,0)+COUNTIF($D$59:D70,D70)-1</f>
        <v>4</v>
      </c>
      <c r="H70" s="21">
        <f t="shared" si="37"/>
        <v>35</v>
      </c>
      <c r="I70" s="81" t="s">
        <v>41</v>
      </c>
      <c r="J70" s="2"/>
      <c r="K70" s="2"/>
      <c r="L70" s="27">
        <f t="shared" si="19"/>
        <v>4</v>
      </c>
      <c r="M70" s="27">
        <v>9</v>
      </c>
      <c r="N70" s="26" t="str">
        <f t="shared" si="36"/>
        <v>Ceftazidime</v>
      </c>
      <c r="O70" s="27" t="str">
        <f t="shared" si="20"/>
        <v>n=32</v>
      </c>
      <c r="P70" s="27" t="str">
        <f t="shared" si="21"/>
        <v>Tier 4</v>
      </c>
      <c r="Q70" s="28" t="str">
        <f t="shared" si="22"/>
        <v>Ceftazidime, n=32</v>
      </c>
      <c r="R70" s="87">
        <f t="shared" si="23"/>
        <v>0.15625</v>
      </c>
      <c r="S70" s="27" t="str">
        <f t="shared" si="24"/>
        <v>5.9-33.5</v>
      </c>
      <c r="T70" s="30">
        <f t="shared" si="25"/>
        <v>5.9000000000000004E-2</v>
      </c>
      <c r="U70" s="30">
        <f t="shared" si="26"/>
        <v>0.33500000000000002</v>
      </c>
      <c r="V70" s="31">
        <f t="shared" si="27"/>
        <v>0.17875000000000002</v>
      </c>
      <c r="W70" s="31">
        <f t="shared" si="28"/>
        <v>9.7250000000000003E-2</v>
      </c>
      <c r="X70" s="30">
        <f t="shared" si="29"/>
        <v>27.6</v>
      </c>
      <c r="Y70" s="82">
        <f t="shared" si="30"/>
        <v>43</v>
      </c>
      <c r="Z70" s="86" t="str">
        <f t="shared" si="31"/>
        <v/>
      </c>
      <c r="AA70" s="86" t="str">
        <f t="shared" si="32"/>
        <v/>
      </c>
      <c r="AB70" s="86">
        <f t="shared" si="33"/>
        <v>0.15625</v>
      </c>
      <c r="AC70" s="86" t="str">
        <f t="shared" si="34"/>
        <v/>
      </c>
      <c r="AD70" s="86" t="str">
        <f t="shared" si="35"/>
        <v/>
      </c>
    </row>
    <row r="71" spans="1:30" ht="15" customHeight="1" x14ac:dyDescent="0.25">
      <c r="A71" s="3" t="s">
        <v>153</v>
      </c>
      <c r="B71" s="3" t="s">
        <v>84</v>
      </c>
      <c r="C71" s="3">
        <v>32</v>
      </c>
      <c r="D71" s="24">
        <v>21.875</v>
      </c>
      <c r="E71" s="3" t="s">
        <v>74</v>
      </c>
      <c r="F71" s="33" t="s">
        <v>42</v>
      </c>
      <c r="G71" s="6">
        <f>RANK(D71,$D$59:$D$77,0)+COUNTIF($D$59:D71,D71)-1</f>
        <v>7</v>
      </c>
      <c r="H71" s="21">
        <f t="shared" si="37"/>
        <v>30.5</v>
      </c>
      <c r="I71" s="81" t="s">
        <v>41</v>
      </c>
      <c r="J71" s="2"/>
      <c r="K71" s="2"/>
      <c r="L71" s="27" t="str">
        <f t="shared" si="19"/>
        <v>O</v>
      </c>
      <c r="M71" s="27">
        <v>7</v>
      </c>
      <c r="N71" s="26" t="str">
        <f t="shared" si="36"/>
        <v>Chloramphenicol</v>
      </c>
      <c r="O71" s="27" t="str">
        <f t="shared" si="20"/>
        <v>n=32</v>
      </c>
      <c r="P71" s="27" t="str">
        <f t="shared" si="21"/>
        <v>Tier O</v>
      </c>
      <c r="Q71" s="28" t="str">
        <f t="shared" si="22"/>
        <v>Chloramphenicol, n=32</v>
      </c>
      <c r="R71" s="87">
        <f t="shared" si="23"/>
        <v>0.21875</v>
      </c>
      <c r="S71" s="27" t="str">
        <f t="shared" si="24"/>
        <v>9.9-40.4</v>
      </c>
      <c r="T71" s="30">
        <f t="shared" si="25"/>
        <v>9.9000000000000005E-2</v>
      </c>
      <c r="U71" s="30">
        <f t="shared" si="26"/>
        <v>0.40399999999999997</v>
      </c>
      <c r="V71" s="31">
        <f t="shared" si="27"/>
        <v>0.18524999999999997</v>
      </c>
      <c r="W71" s="31">
        <f t="shared" si="28"/>
        <v>0.11975</v>
      </c>
      <c r="X71" s="30">
        <f t="shared" si="29"/>
        <v>30.499999999999993</v>
      </c>
      <c r="Y71" s="82">
        <f t="shared" si="30"/>
        <v>43</v>
      </c>
      <c r="Z71" s="86" t="str">
        <f t="shared" si="31"/>
        <v/>
      </c>
      <c r="AA71" s="86" t="str">
        <f t="shared" si="32"/>
        <v/>
      </c>
      <c r="AB71" s="86">
        <f t="shared" si="33"/>
        <v>0.21875</v>
      </c>
      <c r="AC71" s="86" t="str">
        <f t="shared" si="34"/>
        <v/>
      </c>
      <c r="AD71" s="86" t="str">
        <f t="shared" si="35"/>
        <v/>
      </c>
    </row>
    <row r="72" spans="1:30" ht="15" customHeight="1" x14ac:dyDescent="0.25">
      <c r="A72" s="3" t="s">
        <v>31</v>
      </c>
      <c r="B72" s="3" t="s">
        <v>21</v>
      </c>
      <c r="C72" s="3">
        <v>32</v>
      </c>
      <c r="D72" s="24">
        <v>43.75</v>
      </c>
      <c r="E72" s="35" t="s">
        <v>72</v>
      </c>
      <c r="F72" s="33">
        <v>2</v>
      </c>
      <c r="G72" s="6">
        <f>RANK(D72,$D$59:$D$77,0)+COUNTIF($D$59:D72,D72)-1</f>
        <v>3</v>
      </c>
      <c r="H72" s="21">
        <f t="shared" si="37"/>
        <v>35.299999999999997</v>
      </c>
      <c r="I72" s="81" t="s">
        <v>41</v>
      </c>
      <c r="J72" s="2"/>
      <c r="K72" s="2"/>
      <c r="L72" s="27"/>
      <c r="M72" s="27"/>
      <c r="N72" s="26"/>
      <c r="O72" s="27"/>
      <c r="P72" s="27"/>
      <c r="Q72" s="28"/>
      <c r="R72" s="87"/>
      <c r="S72" s="27"/>
      <c r="T72" s="30"/>
      <c r="U72" s="30"/>
      <c r="V72" s="31"/>
      <c r="W72" s="31"/>
      <c r="X72" s="30"/>
      <c r="Y72" s="82"/>
      <c r="Z72" s="86"/>
      <c r="AA72" s="86"/>
      <c r="AB72" s="86"/>
      <c r="AC72" s="86"/>
      <c r="AD72" s="86"/>
    </row>
    <row r="73" spans="1:30" ht="15" customHeight="1" x14ac:dyDescent="0.25">
      <c r="A73" s="3"/>
      <c r="B73" s="3"/>
      <c r="C73" s="3"/>
      <c r="D73" s="24"/>
      <c r="E73" s="3"/>
      <c r="F73" s="3"/>
      <c r="G73" s="6"/>
      <c r="H73" s="21"/>
      <c r="I73" s="81"/>
      <c r="J73" s="2"/>
      <c r="K73" s="2"/>
      <c r="L73" s="27"/>
      <c r="M73" s="27"/>
      <c r="N73" s="26"/>
      <c r="O73" s="27"/>
      <c r="P73" s="27"/>
      <c r="Q73" s="28"/>
      <c r="R73" s="87"/>
      <c r="S73" s="27"/>
      <c r="T73" s="30"/>
      <c r="U73" s="30"/>
      <c r="V73" s="31"/>
      <c r="W73" s="31"/>
      <c r="X73" s="30"/>
      <c r="Y73" s="82"/>
      <c r="Z73" s="86"/>
      <c r="AA73" s="86"/>
      <c r="AB73" s="86"/>
      <c r="AC73" s="86"/>
      <c r="AD73" s="86"/>
    </row>
    <row r="74" spans="1:30" ht="15" customHeight="1" x14ac:dyDescent="0.25">
      <c r="A74" s="3"/>
      <c r="B74" s="35"/>
      <c r="C74" s="35"/>
      <c r="D74" s="57"/>
      <c r="E74" s="3"/>
      <c r="F74" s="33"/>
      <c r="G74" s="6"/>
      <c r="H74" s="21"/>
      <c r="I74" s="81"/>
      <c r="J74" s="2"/>
      <c r="K74" s="2"/>
      <c r="L74" s="27"/>
      <c r="M74" s="27"/>
      <c r="N74" s="26"/>
      <c r="O74" s="27"/>
      <c r="P74" s="27"/>
      <c r="Q74" s="28"/>
      <c r="R74" s="87"/>
      <c r="S74" s="27"/>
      <c r="T74" s="30"/>
      <c r="U74" s="30"/>
      <c r="V74" s="31"/>
      <c r="W74" s="31"/>
      <c r="X74" s="30"/>
      <c r="Y74" s="82"/>
      <c r="Z74" s="86"/>
      <c r="AA74" s="86"/>
      <c r="AB74" s="86"/>
      <c r="AC74" s="86"/>
      <c r="AD74" s="86"/>
    </row>
    <row r="75" spans="1:30" ht="15" customHeight="1" x14ac:dyDescent="0.25">
      <c r="A75" s="3"/>
      <c r="B75" s="3"/>
      <c r="C75" s="3"/>
      <c r="D75" s="24"/>
      <c r="E75" s="35"/>
      <c r="F75" s="33"/>
      <c r="G75" s="6"/>
      <c r="H75" s="21"/>
      <c r="I75" s="81"/>
      <c r="J75" s="2"/>
      <c r="K75" s="2"/>
      <c r="L75" s="27"/>
      <c r="M75" s="27"/>
      <c r="N75" s="26"/>
      <c r="O75" s="27"/>
      <c r="P75" s="27"/>
      <c r="Q75" s="28"/>
      <c r="R75" s="87"/>
      <c r="S75" s="27"/>
      <c r="T75" s="30"/>
      <c r="U75" s="30"/>
      <c r="V75" s="31"/>
      <c r="W75" s="31"/>
      <c r="X75" s="30"/>
      <c r="Y75" s="82"/>
      <c r="Z75" s="86"/>
      <c r="AA75" s="86"/>
      <c r="AB75" s="86"/>
      <c r="AC75" s="86"/>
      <c r="AD75" s="86"/>
    </row>
    <row r="76" spans="1:30" ht="15" customHeight="1" x14ac:dyDescent="0.25">
      <c r="A76" s="3"/>
      <c r="B76" s="3"/>
      <c r="C76" s="3"/>
      <c r="D76" s="24"/>
      <c r="E76" s="3"/>
      <c r="F76" s="33"/>
      <c r="G76" s="6"/>
      <c r="H76" s="21"/>
      <c r="I76" s="81"/>
      <c r="J76" s="2"/>
      <c r="K76" s="2"/>
      <c r="L76" s="27"/>
      <c r="M76" s="27"/>
      <c r="N76" s="26"/>
      <c r="O76" s="27"/>
      <c r="P76" s="27"/>
      <c r="Q76" s="28"/>
      <c r="R76" s="87"/>
      <c r="S76" s="27"/>
      <c r="T76" s="30"/>
      <c r="U76" s="30"/>
      <c r="V76" s="31"/>
      <c r="W76" s="31"/>
      <c r="X76" s="30"/>
      <c r="Y76" s="82"/>
      <c r="Z76" s="86"/>
      <c r="AA76" s="86"/>
      <c r="AB76" s="86"/>
      <c r="AC76" s="86"/>
      <c r="AD76" s="86"/>
    </row>
    <row r="77" spans="1:30" ht="15" customHeight="1" x14ac:dyDescent="0.25">
      <c r="A77" s="3"/>
      <c r="B77" s="3"/>
      <c r="C77" s="3"/>
      <c r="D77" s="24"/>
      <c r="E77" s="3"/>
      <c r="F77" s="3"/>
      <c r="G77" s="6"/>
      <c r="H77" s="21"/>
      <c r="I77" s="81"/>
      <c r="J77" s="2"/>
      <c r="K77" s="2"/>
      <c r="L77" s="27"/>
      <c r="M77" s="27"/>
      <c r="N77" s="26"/>
      <c r="O77" s="27"/>
      <c r="P77" s="27"/>
      <c r="Q77" s="28"/>
      <c r="R77" s="87"/>
      <c r="S77" s="27"/>
      <c r="T77" s="30"/>
      <c r="U77" s="30"/>
      <c r="V77" s="31"/>
      <c r="W77" s="31"/>
      <c r="X77" s="30"/>
      <c r="Y77" s="82"/>
      <c r="Z77" s="86"/>
      <c r="AA77" s="86"/>
      <c r="AB77" s="86"/>
      <c r="AC77" s="86"/>
      <c r="AD77" s="86"/>
    </row>
    <row r="78" spans="1:30" ht="15" customHeight="1" x14ac:dyDescent="0.25">
      <c r="A78" s="3"/>
      <c r="B78" s="35"/>
      <c r="C78" s="35"/>
      <c r="D78" s="57"/>
      <c r="E78" s="35"/>
      <c r="F78" s="33"/>
      <c r="G78" s="6"/>
      <c r="H78" s="21"/>
      <c r="I78" s="81"/>
      <c r="J78" s="2"/>
      <c r="K78" s="2"/>
      <c r="L78" s="27"/>
      <c r="M78" s="27"/>
      <c r="N78" s="26"/>
      <c r="O78" s="27"/>
      <c r="P78" s="27"/>
      <c r="Q78" s="28"/>
      <c r="R78" s="87"/>
      <c r="S78" s="27"/>
      <c r="T78" s="30"/>
      <c r="U78" s="30"/>
      <c r="V78" s="31"/>
      <c r="W78" s="31"/>
      <c r="X78" s="30"/>
      <c r="Y78" s="82"/>
      <c r="Z78" s="86"/>
      <c r="AA78" s="86"/>
      <c r="AB78" s="86"/>
      <c r="AC78" s="86"/>
      <c r="AD78" s="86"/>
    </row>
    <row r="79" spans="1:30" ht="15" customHeight="1" x14ac:dyDescent="0.25">
      <c r="A79" s="3"/>
      <c r="B79" s="35"/>
      <c r="C79" s="35"/>
      <c r="D79" s="57"/>
      <c r="E79" s="35"/>
      <c r="F79" s="33"/>
      <c r="G79" s="6"/>
      <c r="H79" s="21"/>
      <c r="I79" s="81"/>
      <c r="K79" s="2"/>
      <c r="L79" s="27"/>
      <c r="M79" s="27"/>
      <c r="N79" s="26"/>
      <c r="O79" s="27"/>
      <c r="P79" s="27"/>
      <c r="Q79" s="28"/>
      <c r="R79" s="87"/>
      <c r="S79" s="27"/>
      <c r="T79" s="30"/>
      <c r="U79" s="30"/>
      <c r="V79" s="31"/>
      <c r="W79" s="31"/>
      <c r="X79" s="30"/>
      <c r="Y79" s="82"/>
      <c r="Z79" s="86"/>
      <c r="AA79" s="86"/>
      <c r="AB79" s="86"/>
      <c r="AC79" s="86"/>
      <c r="AD79" s="86"/>
    </row>
    <row r="80" spans="1:30" ht="15" customHeight="1" x14ac:dyDescent="0.25">
      <c r="A80" s="3"/>
      <c r="B80" s="35"/>
      <c r="C80" s="35"/>
      <c r="D80" s="57"/>
      <c r="E80" s="35"/>
      <c r="F80" s="48"/>
      <c r="G80" s="6"/>
      <c r="H80" s="21"/>
      <c r="I80" s="81" t="s">
        <v>41</v>
      </c>
      <c r="J80" s="2"/>
      <c r="K80" s="2"/>
      <c r="L80" s="27"/>
      <c r="M80" s="27"/>
      <c r="N80" s="26"/>
      <c r="O80" s="27"/>
      <c r="P80" s="27"/>
      <c r="Q80" s="28"/>
      <c r="R80" s="87"/>
      <c r="S80" s="27"/>
      <c r="T80" s="30"/>
      <c r="U80" s="30"/>
      <c r="V80" s="31"/>
      <c r="W80" s="31"/>
      <c r="X80" s="30"/>
      <c r="Y80" s="82"/>
      <c r="Z80" s="86"/>
      <c r="AA80" s="86"/>
      <c r="AB80" s="86"/>
      <c r="AC80" s="86"/>
      <c r="AD80" s="86"/>
    </row>
    <row r="81" spans="1:30" ht="15" customHeight="1" x14ac:dyDescent="0.25">
      <c r="A81" s="3"/>
      <c r="B81" s="3"/>
      <c r="C81" s="3"/>
      <c r="D81" s="24"/>
      <c r="E81" s="35"/>
      <c r="F81" s="33"/>
      <c r="G81" s="6"/>
      <c r="H81" s="21"/>
      <c r="I81" s="81"/>
      <c r="J81" s="2"/>
      <c r="K81" s="2"/>
      <c r="L81" s="27"/>
      <c r="M81" s="27"/>
      <c r="N81" s="26"/>
      <c r="O81" s="27"/>
      <c r="P81" s="27"/>
      <c r="Q81" s="28"/>
      <c r="R81" s="29"/>
      <c r="S81" s="27"/>
      <c r="T81" s="30"/>
      <c r="U81" s="30"/>
      <c r="V81" s="31"/>
      <c r="W81" s="31"/>
      <c r="X81" s="30"/>
      <c r="Y81" s="82"/>
      <c r="Z81" s="62"/>
      <c r="AA81" s="84"/>
      <c r="AB81" s="86"/>
      <c r="AC81" s="84"/>
      <c r="AD81" s="84"/>
    </row>
    <row r="82" spans="1:30" ht="15" customHeight="1" x14ac:dyDescent="0.25">
      <c r="A82" s="52"/>
      <c r="B82" s="52"/>
      <c r="C82" s="52"/>
      <c r="D82" s="56"/>
      <c r="E82" s="52"/>
      <c r="F82" s="52"/>
      <c r="G82" s="6"/>
      <c r="H82" s="21"/>
      <c r="I82" s="81"/>
      <c r="J82" s="2"/>
      <c r="K82" s="2"/>
      <c r="L82" s="27"/>
      <c r="M82" s="27"/>
      <c r="N82" s="26"/>
      <c r="O82" s="27"/>
      <c r="P82" s="27"/>
      <c r="Q82" s="28"/>
      <c r="R82" s="29"/>
      <c r="S82" s="27"/>
      <c r="T82" s="30"/>
      <c r="U82" s="30"/>
      <c r="V82" s="31"/>
      <c r="W82" s="31"/>
      <c r="X82" s="30"/>
      <c r="Y82" s="82"/>
      <c r="Z82" s="62"/>
      <c r="AA82" s="84" t="str">
        <f>IF(AND(R82&gt;5%,R82&lt;=10%,Y82&gt;=30),R82,"")</f>
        <v/>
      </c>
      <c r="AB82" s="86" t="str">
        <f>IF(AND(R82&gt;10%,R82&lt;=30%,Y82&gt;=30),R82,"")</f>
        <v/>
      </c>
      <c r="AC82" s="84" t="str">
        <f>IF(AND(R82&gt;30%,Y82&gt;=30),R82,"")</f>
        <v/>
      </c>
      <c r="AD82" s="84"/>
    </row>
    <row r="83" spans="1:30" ht="15" customHeight="1" x14ac:dyDescent="0.25">
      <c r="A83" s="39"/>
      <c r="B83" s="39"/>
      <c r="C83" s="39"/>
      <c r="D83" s="43"/>
      <c r="E83" s="39"/>
      <c r="F83" s="46"/>
      <c r="G83" s="6"/>
      <c r="H83" s="21"/>
      <c r="I83" s="81"/>
      <c r="J83" s="2"/>
      <c r="K83" s="2"/>
      <c r="L83" s="27"/>
      <c r="M83" s="27"/>
      <c r="N83" s="26"/>
      <c r="O83" s="27"/>
      <c r="P83" s="27"/>
      <c r="Q83" s="28"/>
      <c r="R83" s="29"/>
      <c r="S83" s="27"/>
      <c r="T83" s="30"/>
      <c r="U83" s="30"/>
      <c r="V83" s="31"/>
      <c r="W83" s="31"/>
      <c r="X83" s="30"/>
      <c r="Y83" s="82"/>
      <c r="Z83" s="62"/>
      <c r="AA83" s="84" t="str">
        <f>IF(AND(R83&gt;5%,R83&lt;=10%,Y83&gt;=30),R83,"")</f>
        <v/>
      </c>
      <c r="AB83" s="86" t="str">
        <f>IF(AND(R83&gt;10%,R83&lt;=30%,Y83&gt;=30),R83,"")</f>
        <v/>
      </c>
      <c r="AC83" s="84" t="str">
        <f>IF(AND(R83&gt;30%,Y83&gt;=30),R83,"")</f>
        <v/>
      </c>
      <c r="AD83" s="84"/>
    </row>
    <row r="105" spans="1:30" ht="15" customHeight="1" x14ac:dyDescent="0.25">
      <c r="A105" s="8" t="s">
        <v>177</v>
      </c>
      <c r="B105" s="80" t="s">
        <v>191</v>
      </c>
      <c r="C105" s="9" t="s">
        <v>192</v>
      </c>
      <c r="D105" s="10"/>
      <c r="E105" s="9"/>
      <c r="F105" s="45"/>
      <c r="G105" s="11"/>
      <c r="H105" s="9"/>
      <c r="I105" s="81"/>
      <c r="J105" s="2"/>
      <c r="K105" s="2"/>
      <c r="L105" s="32" t="s">
        <v>55</v>
      </c>
      <c r="M105" s="2"/>
      <c r="N105" s="2"/>
      <c r="O105" s="2"/>
      <c r="P105" s="2"/>
      <c r="Q105" s="2"/>
      <c r="R105" s="2"/>
      <c r="S105" s="2"/>
      <c r="T105" s="2"/>
      <c r="U105" s="2"/>
      <c r="V105" s="88"/>
      <c r="W105" s="2"/>
      <c r="X105" s="2"/>
      <c r="Y105" s="2"/>
      <c r="Z105" s="2"/>
      <c r="AA105" s="2"/>
      <c r="AB105" s="2"/>
      <c r="AC105" s="2"/>
      <c r="AD105" s="2"/>
    </row>
    <row r="106" spans="1:30" ht="15" customHeight="1" x14ac:dyDescent="0.25">
      <c r="A106" s="4" t="s">
        <v>4</v>
      </c>
      <c r="B106" s="4" t="s">
        <v>5</v>
      </c>
      <c r="C106" s="4" t="s">
        <v>6</v>
      </c>
      <c r="D106" s="12" t="s">
        <v>7</v>
      </c>
      <c r="E106" s="4" t="s">
        <v>8</v>
      </c>
      <c r="F106" s="47" t="s">
        <v>0</v>
      </c>
      <c r="G106" s="13" t="s">
        <v>1</v>
      </c>
      <c r="H106" s="4" t="s">
        <v>32</v>
      </c>
      <c r="I106" s="81"/>
      <c r="J106" s="2"/>
      <c r="K106" s="2"/>
      <c r="L106" s="60" t="s">
        <v>0</v>
      </c>
      <c r="M106" s="42" t="s">
        <v>1</v>
      </c>
      <c r="N106" s="36" t="s">
        <v>33</v>
      </c>
      <c r="O106" s="42" t="s">
        <v>6</v>
      </c>
      <c r="P106" s="42" t="s">
        <v>34</v>
      </c>
      <c r="Q106" s="89" t="s">
        <v>60</v>
      </c>
      <c r="R106" s="38" t="s">
        <v>35</v>
      </c>
      <c r="S106" s="37" t="s">
        <v>8</v>
      </c>
      <c r="T106" s="42" t="s">
        <v>36</v>
      </c>
      <c r="U106" s="42" t="s">
        <v>37</v>
      </c>
      <c r="V106" s="38" t="s">
        <v>38</v>
      </c>
      <c r="W106" s="38" t="s">
        <v>39</v>
      </c>
      <c r="X106" s="61" t="s">
        <v>40</v>
      </c>
      <c r="Y106" s="83" t="s">
        <v>77</v>
      </c>
      <c r="Z106" s="85" t="s">
        <v>80</v>
      </c>
      <c r="AA106" s="85" t="s">
        <v>81</v>
      </c>
      <c r="AB106" s="85" t="s">
        <v>82</v>
      </c>
      <c r="AC106" s="85" t="s">
        <v>78</v>
      </c>
      <c r="AD106" s="85" t="s">
        <v>79</v>
      </c>
    </row>
    <row r="107" spans="1:30" ht="15" customHeight="1" x14ac:dyDescent="0.25">
      <c r="A107" s="108"/>
      <c r="B107" s="109"/>
      <c r="C107" s="109"/>
      <c r="D107" s="109"/>
      <c r="E107" s="109"/>
      <c r="F107" s="109"/>
      <c r="G107" s="109"/>
      <c r="H107" s="110"/>
      <c r="I107" s="81"/>
      <c r="J107" s="2"/>
      <c r="K107" s="2"/>
      <c r="L107" s="27">
        <f t="shared" ref="L107:L120" si="38">INDEX($F$108:$F$126,MATCH(M107,$G$108:$G$126,0))</f>
        <v>1</v>
      </c>
      <c r="M107" s="27">
        <v>1</v>
      </c>
      <c r="N107" s="26" t="str">
        <f t="shared" ref="N107:N120" si="39">INDEX($B$108:$B$137,MATCH(M107,$G$108:$G$138,0))</f>
        <v>Ampicillin</v>
      </c>
      <c r="O107" s="27" t="str">
        <f t="shared" ref="O107:O120" si="40">"n="&amp;INDEX($C$108:$C$136,MATCH(M107,$G$108:$G$136,0))</f>
        <v>n=11</v>
      </c>
      <c r="P107" s="27" t="str">
        <f t="shared" ref="P107:P120" si="41">IF(L107&lt;&gt;"","Tier "&amp;L107,"")</f>
        <v>Tier 1</v>
      </c>
      <c r="Q107" s="28" t="str">
        <f t="shared" ref="Q107:Q120" si="42">N107&amp;", "&amp;O107</f>
        <v>Ampicillin, n=11</v>
      </c>
      <c r="R107" s="87">
        <f t="shared" ref="R107:R120" si="43">(INDEX($D$108:$D$135,MATCH(M107,$G$108:$G$135,0)))/100</f>
        <v>1</v>
      </c>
      <c r="S107" s="27" t="str">
        <f t="shared" ref="S107:S120" si="44">INDEX($E$108:$E$136,MATCH(M107,$G$108:$G$136,0))</f>
        <v>67.9-100</v>
      </c>
      <c r="T107" s="30">
        <f t="shared" ref="T107:T120" si="45">LEFT(S107,FIND("-",S107)-1)/100</f>
        <v>0.67900000000000005</v>
      </c>
      <c r="U107" s="30">
        <f t="shared" ref="U107:U120" si="46">REPLACE(S107,1,FIND("-",S107),"")/100</f>
        <v>1</v>
      </c>
      <c r="V107" s="31">
        <f t="shared" ref="V107:V120" si="47">U107-R107</f>
        <v>0</v>
      </c>
      <c r="W107" s="31">
        <f t="shared" ref="W107:W120" si="48">R107-T107</f>
        <v>0.32099999999999995</v>
      </c>
      <c r="X107" s="30">
        <f t="shared" ref="X107:X120" si="49">(U107-T107)*100</f>
        <v>32.099999999999994</v>
      </c>
      <c r="Y107" s="82">
        <f t="shared" ref="Y107:Y120" si="50">INDEX($C$5:$C$31,MATCH(M107,$G$5:$G$31,0))</f>
        <v>47</v>
      </c>
      <c r="Z107" s="86" t="str">
        <f t="shared" ref="Z107:Z120" si="51">IF(AND(R107&lt;=5%, Y107&gt;=30),R107,"")</f>
        <v/>
      </c>
      <c r="AA107" s="86" t="str">
        <f t="shared" ref="AA107:AA120" si="52">IF(AND(R107&gt;5%,R107&lt;=10%,Y107&gt;=30),R107,"")</f>
        <v/>
      </c>
      <c r="AB107" s="86" t="str">
        <f t="shared" ref="AB107:AB120" si="53">IF(AND(R107&gt;10%,R107&lt;=30%,Y107&gt;=30),R107,"")</f>
        <v/>
      </c>
      <c r="AC107" s="86">
        <f t="shared" ref="AC107:AC120" si="54">IF(AND(R107&gt;30%,Y107&gt;=30),R107,"")</f>
        <v>1</v>
      </c>
      <c r="AD107" s="86" t="str">
        <f t="shared" ref="AD107:AD120" si="55">IF(Y107&lt;30,R107,"")</f>
        <v/>
      </c>
    </row>
    <row r="108" spans="1:30" ht="15" customHeight="1" x14ac:dyDescent="0.25">
      <c r="A108" s="3" t="s">
        <v>47</v>
      </c>
      <c r="B108" s="79" t="s">
        <v>48</v>
      </c>
      <c r="C108" s="35">
        <v>11</v>
      </c>
      <c r="D108" s="57">
        <v>100</v>
      </c>
      <c r="E108" s="35" t="s">
        <v>182</v>
      </c>
      <c r="F108" s="48">
        <v>1</v>
      </c>
      <c r="G108" s="6">
        <f>RANK(D108,$D$108:$D$126,0)+COUNTIF($D$108:D108,D108)-1</f>
        <v>1</v>
      </c>
      <c r="H108" s="21">
        <f>(REPLACE(E108,1,FIND("-",E108),""))-(LEFT(E108,FIND("-",E108)-1))</f>
        <v>32.099999999999994</v>
      </c>
      <c r="I108" s="81" t="s">
        <v>41</v>
      </c>
      <c r="J108" s="2"/>
      <c r="K108" s="2"/>
      <c r="L108" s="27">
        <f t="shared" si="38"/>
        <v>1</v>
      </c>
      <c r="M108" s="27">
        <v>2</v>
      </c>
      <c r="N108" s="26" t="str">
        <f t="shared" si="39"/>
        <v>Ceftriaxone</v>
      </c>
      <c r="O108" s="27" t="str">
        <f t="shared" si="40"/>
        <v>n=15</v>
      </c>
      <c r="P108" s="27" t="str">
        <f t="shared" si="41"/>
        <v>Tier 1</v>
      </c>
      <c r="Q108" s="28" t="str">
        <f t="shared" si="42"/>
        <v>Ceftriaxone, n=15</v>
      </c>
      <c r="R108" s="87">
        <f t="shared" si="43"/>
        <v>1</v>
      </c>
      <c r="S108" s="27" t="str">
        <f t="shared" si="44"/>
        <v>74.7-100</v>
      </c>
      <c r="T108" s="30">
        <f t="shared" si="45"/>
        <v>0.747</v>
      </c>
      <c r="U108" s="30">
        <f t="shared" si="46"/>
        <v>1</v>
      </c>
      <c r="V108" s="31">
        <f t="shared" si="47"/>
        <v>0</v>
      </c>
      <c r="W108" s="31">
        <f t="shared" si="48"/>
        <v>0.253</v>
      </c>
      <c r="X108" s="30">
        <f t="shared" si="49"/>
        <v>25.3</v>
      </c>
      <c r="Y108" s="82">
        <f t="shared" si="50"/>
        <v>43</v>
      </c>
      <c r="Z108" s="86" t="str">
        <f t="shared" si="51"/>
        <v/>
      </c>
      <c r="AA108" s="86" t="str">
        <f t="shared" si="52"/>
        <v/>
      </c>
      <c r="AB108" s="86" t="str">
        <f t="shared" si="53"/>
        <v/>
      </c>
      <c r="AC108" s="86">
        <f t="shared" si="54"/>
        <v>1</v>
      </c>
      <c r="AD108" s="86" t="str">
        <f t="shared" si="55"/>
        <v/>
      </c>
    </row>
    <row r="109" spans="1:30" ht="15" customHeight="1" x14ac:dyDescent="0.25">
      <c r="A109" s="3" t="s">
        <v>145</v>
      </c>
      <c r="B109" s="35" t="s">
        <v>83</v>
      </c>
      <c r="C109" s="35">
        <v>11</v>
      </c>
      <c r="D109" s="57">
        <v>0</v>
      </c>
      <c r="E109" s="3" t="s">
        <v>183</v>
      </c>
      <c r="F109" s="48">
        <v>1</v>
      </c>
      <c r="G109" s="6">
        <f>RANK(D109,$D$108:$D$126,0)+COUNTIF($D$108:D109,D109)-1</f>
        <v>11</v>
      </c>
      <c r="H109" s="21">
        <f t="shared" ref="H109:H121" si="56">(REPLACE(E109,1,FIND("-",E109),""))-(LEFT(E109,FIND("-",E109)-1))</f>
        <v>32.1</v>
      </c>
      <c r="I109" s="81" t="s">
        <v>41</v>
      </c>
      <c r="J109" s="2"/>
      <c r="K109" s="2"/>
      <c r="L109" s="27">
        <f t="shared" si="38"/>
        <v>1</v>
      </c>
      <c r="M109" s="27">
        <v>3</v>
      </c>
      <c r="N109" s="26" t="str">
        <f t="shared" si="39"/>
        <v>Cefotaxime</v>
      </c>
      <c r="O109" s="27" t="str">
        <f t="shared" si="40"/>
        <v>n=11</v>
      </c>
      <c r="P109" s="27" t="str">
        <f t="shared" si="41"/>
        <v>Tier 1</v>
      </c>
      <c r="Q109" s="28" t="str">
        <f t="shared" si="42"/>
        <v>Cefotaxime, n=11</v>
      </c>
      <c r="R109" s="87">
        <f t="shared" si="43"/>
        <v>1</v>
      </c>
      <c r="S109" s="27" t="str">
        <f t="shared" si="44"/>
        <v>67.9-100</v>
      </c>
      <c r="T109" s="30">
        <f t="shared" si="45"/>
        <v>0.67900000000000005</v>
      </c>
      <c r="U109" s="30">
        <f t="shared" si="46"/>
        <v>1</v>
      </c>
      <c r="V109" s="31">
        <f t="shared" si="47"/>
        <v>0</v>
      </c>
      <c r="W109" s="31">
        <f t="shared" si="48"/>
        <v>0.32099999999999995</v>
      </c>
      <c r="X109" s="30">
        <f t="shared" si="49"/>
        <v>32.099999999999994</v>
      </c>
      <c r="Y109" s="82">
        <f t="shared" si="50"/>
        <v>43</v>
      </c>
      <c r="Z109" s="86" t="str">
        <f t="shared" si="51"/>
        <v/>
      </c>
      <c r="AA109" s="86" t="str">
        <f t="shared" si="52"/>
        <v/>
      </c>
      <c r="AB109" s="86" t="str">
        <f t="shared" si="53"/>
        <v/>
      </c>
      <c r="AC109" s="86">
        <f t="shared" si="54"/>
        <v>1</v>
      </c>
      <c r="AD109" s="86" t="str">
        <f t="shared" si="55"/>
        <v/>
      </c>
    </row>
    <row r="110" spans="1:30" ht="15" customHeight="1" x14ac:dyDescent="0.25">
      <c r="A110" s="3" t="s">
        <v>9</v>
      </c>
      <c r="B110" s="3" t="s">
        <v>10</v>
      </c>
      <c r="C110" s="3">
        <v>11</v>
      </c>
      <c r="D110" s="24">
        <v>18.181818008422901</v>
      </c>
      <c r="E110" s="3" t="s">
        <v>184</v>
      </c>
      <c r="F110" s="33">
        <v>4</v>
      </c>
      <c r="G110" s="6">
        <f>RANK(D110,$D$108:$D$126,0)+COUNTIF($D$108:D110,D110)-1</f>
        <v>7</v>
      </c>
      <c r="H110" s="21">
        <f t="shared" si="56"/>
        <v>49</v>
      </c>
      <c r="I110" s="81" t="s">
        <v>41</v>
      </c>
      <c r="J110" s="2"/>
      <c r="K110" s="2"/>
      <c r="L110" s="27">
        <f t="shared" si="38"/>
        <v>1</v>
      </c>
      <c r="M110" s="27">
        <v>5</v>
      </c>
      <c r="N110" s="26" t="str">
        <f t="shared" si="39"/>
        <v>Ciprofloxacin</v>
      </c>
      <c r="O110" s="27" t="str">
        <f t="shared" si="40"/>
        <v>n=11</v>
      </c>
      <c r="P110" s="27" t="str">
        <f t="shared" si="41"/>
        <v>Tier 1</v>
      </c>
      <c r="Q110" s="28" t="str">
        <f t="shared" si="42"/>
        <v>Ciprofloxacin, n=11</v>
      </c>
      <c r="R110" s="87">
        <f t="shared" si="43"/>
        <v>0.45454547882080099</v>
      </c>
      <c r="S110" s="27" t="str">
        <f t="shared" si="44"/>
        <v>18.1-75.4</v>
      </c>
      <c r="T110" s="30">
        <f t="shared" si="45"/>
        <v>0.18100000000000002</v>
      </c>
      <c r="U110" s="30">
        <f t="shared" si="46"/>
        <v>0.754</v>
      </c>
      <c r="V110" s="31">
        <f t="shared" si="47"/>
        <v>0.29945452117919902</v>
      </c>
      <c r="W110" s="31">
        <f t="shared" si="48"/>
        <v>0.27354547882080094</v>
      </c>
      <c r="X110" s="30">
        <f t="shared" si="49"/>
        <v>57.3</v>
      </c>
      <c r="Y110" s="82">
        <f t="shared" si="50"/>
        <v>43</v>
      </c>
      <c r="Z110" s="86" t="str">
        <f t="shared" si="51"/>
        <v/>
      </c>
      <c r="AA110" s="86" t="str">
        <f t="shared" si="52"/>
        <v/>
      </c>
      <c r="AB110" s="86" t="str">
        <f t="shared" si="53"/>
        <v/>
      </c>
      <c r="AC110" s="86">
        <f t="shared" si="54"/>
        <v>0.45454547882080099</v>
      </c>
      <c r="AD110" s="86" t="str">
        <f t="shared" si="55"/>
        <v/>
      </c>
    </row>
    <row r="111" spans="1:30" ht="15" customHeight="1" x14ac:dyDescent="0.25">
      <c r="A111" s="3" t="s">
        <v>22</v>
      </c>
      <c r="B111" s="35" t="s">
        <v>23</v>
      </c>
      <c r="C111" s="35">
        <v>15</v>
      </c>
      <c r="D111" s="57">
        <v>100</v>
      </c>
      <c r="E111" s="3" t="s">
        <v>185</v>
      </c>
      <c r="F111" s="48">
        <v>1</v>
      </c>
      <c r="G111" s="6">
        <f>RANK(D111,$D$108:$D$126,0)+COUNTIF($D$108:D111,D111)-1</f>
        <v>2</v>
      </c>
      <c r="H111" s="21">
        <f t="shared" si="56"/>
        <v>25.299999999999997</v>
      </c>
      <c r="I111" s="81" t="s">
        <v>41</v>
      </c>
      <c r="J111" s="2"/>
      <c r="K111" s="2"/>
      <c r="L111" s="27">
        <f t="shared" si="38"/>
        <v>1</v>
      </c>
      <c r="M111" s="27">
        <v>11</v>
      </c>
      <c r="N111" s="26" t="str">
        <f t="shared" si="39"/>
        <v>Ampicillin/Sulbactam</v>
      </c>
      <c r="O111" s="27" t="str">
        <f t="shared" si="40"/>
        <v>n=11</v>
      </c>
      <c r="P111" s="27" t="str">
        <f t="shared" si="41"/>
        <v>Tier 1</v>
      </c>
      <c r="Q111" s="28" t="str">
        <f t="shared" si="42"/>
        <v>Ampicillin/Sulbactam, n=11</v>
      </c>
      <c r="R111" s="87">
        <f t="shared" si="43"/>
        <v>0</v>
      </c>
      <c r="S111" s="27" t="str">
        <f t="shared" si="44"/>
        <v>0.0-32.1</v>
      </c>
      <c r="T111" s="30">
        <f t="shared" si="45"/>
        <v>0</v>
      </c>
      <c r="U111" s="30">
        <f t="shared" si="46"/>
        <v>0.32100000000000001</v>
      </c>
      <c r="V111" s="31">
        <f t="shared" si="47"/>
        <v>0.32100000000000001</v>
      </c>
      <c r="W111" s="31">
        <f t="shared" si="48"/>
        <v>0</v>
      </c>
      <c r="X111" s="30">
        <f t="shared" si="49"/>
        <v>32.1</v>
      </c>
      <c r="Y111" s="82">
        <f t="shared" si="50"/>
        <v>43</v>
      </c>
      <c r="Z111" s="86">
        <f t="shared" si="51"/>
        <v>0</v>
      </c>
      <c r="AA111" s="86" t="str">
        <f t="shared" si="52"/>
        <v/>
      </c>
      <c r="AB111" s="86" t="str">
        <f t="shared" si="53"/>
        <v/>
      </c>
      <c r="AC111" s="86" t="str">
        <f t="shared" si="54"/>
        <v/>
      </c>
      <c r="AD111" s="86" t="str">
        <f t="shared" si="55"/>
        <v/>
      </c>
    </row>
    <row r="112" spans="1:30" ht="15" customHeight="1" x14ac:dyDescent="0.25">
      <c r="A112" s="3" t="s">
        <v>24</v>
      </c>
      <c r="B112" s="35" t="s">
        <v>25</v>
      </c>
      <c r="C112" s="35">
        <v>11</v>
      </c>
      <c r="D112" s="57">
        <v>100</v>
      </c>
      <c r="E112" s="3" t="s">
        <v>182</v>
      </c>
      <c r="F112" s="48">
        <v>1</v>
      </c>
      <c r="G112" s="6">
        <f>RANK(D112,$D$108:$D$126,0)+COUNTIF($D$108:D112,D112)-1</f>
        <v>3</v>
      </c>
      <c r="H112" s="21">
        <f t="shared" si="56"/>
        <v>32.099999999999994</v>
      </c>
      <c r="I112" s="81"/>
      <c r="J112" s="2"/>
      <c r="K112" s="2"/>
      <c r="L112" s="27">
        <f t="shared" si="38"/>
        <v>1</v>
      </c>
      <c r="M112" s="27">
        <v>10</v>
      </c>
      <c r="N112" s="26" t="str">
        <f t="shared" si="39"/>
        <v>Gentamicin</v>
      </c>
      <c r="O112" s="27" t="str">
        <f t="shared" si="40"/>
        <v>n=11</v>
      </c>
      <c r="P112" s="27" t="str">
        <f t="shared" si="41"/>
        <v>Tier 1</v>
      </c>
      <c r="Q112" s="28" t="str">
        <f t="shared" si="42"/>
        <v>Gentamicin, n=11</v>
      </c>
      <c r="R112" s="87">
        <f t="shared" si="43"/>
        <v>9.0909090042114296E-2</v>
      </c>
      <c r="S112" s="27" t="str">
        <f t="shared" si="44"/>
        <v>0.5-42.9</v>
      </c>
      <c r="T112" s="30">
        <f t="shared" si="45"/>
        <v>5.0000000000000001E-3</v>
      </c>
      <c r="U112" s="30">
        <f t="shared" si="46"/>
        <v>0.42899999999999999</v>
      </c>
      <c r="V112" s="31">
        <f t="shared" si="47"/>
        <v>0.33809090995788571</v>
      </c>
      <c r="W112" s="31">
        <f t="shared" si="48"/>
        <v>8.5909090042114292E-2</v>
      </c>
      <c r="X112" s="30">
        <f t="shared" si="49"/>
        <v>42.4</v>
      </c>
      <c r="Y112" s="82">
        <f t="shared" si="50"/>
        <v>43</v>
      </c>
      <c r="Z112" s="86" t="str">
        <f t="shared" si="51"/>
        <v/>
      </c>
      <c r="AA112" s="86">
        <f t="shared" si="52"/>
        <v>9.0909090042114296E-2</v>
      </c>
      <c r="AB112" s="86" t="str">
        <f t="shared" si="53"/>
        <v/>
      </c>
      <c r="AC112" s="86" t="str">
        <f t="shared" si="54"/>
        <v/>
      </c>
      <c r="AD112" s="86" t="str">
        <f t="shared" si="55"/>
        <v/>
      </c>
    </row>
    <row r="113" spans="1:30" ht="15" customHeight="1" x14ac:dyDescent="0.25">
      <c r="A113" s="3" t="s">
        <v>26</v>
      </c>
      <c r="B113" s="3" t="s">
        <v>27</v>
      </c>
      <c r="C113" s="3">
        <v>11</v>
      </c>
      <c r="D113" s="24">
        <v>9.0909090042114293</v>
      </c>
      <c r="E113" s="3" t="s">
        <v>68</v>
      </c>
      <c r="F113" s="3">
        <v>2</v>
      </c>
      <c r="G113" s="6">
        <f>RANK(D113,$D$108:$D$126,0)+COUNTIF($D$108:D113,D113)-1</f>
        <v>9</v>
      </c>
      <c r="H113" s="21">
        <f t="shared" si="56"/>
        <v>42.4</v>
      </c>
      <c r="I113" s="81" t="s">
        <v>41</v>
      </c>
      <c r="J113" s="2"/>
      <c r="K113" s="2"/>
      <c r="L113" s="27">
        <f t="shared" si="38"/>
        <v>2</v>
      </c>
      <c r="M113" s="27">
        <v>9</v>
      </c>
      <c r="N113" s="26" t="str">
        <f t="shared" si="39"/>
        <v>Cefepime</v>
      </c>
      <c r="O113" s="27" t="str">
        <f t="shared" si="40"/>
        <v>n=11</v>
      </c>
      <c r="P113" s="27" t="str">
        <f t="shared" si="41"/>
        <v>Tier 2</v>
      </c>
      <c r="Q113" s="28" t="str">
        <f t="shared" si="42"/>
        <v>Cefepime, n=11</v>
      </c>
      <c r="R113" s="87">
        <f t="shared" si="43"/>
        <v>9.0909090042114296E-2</v>
      </c>
      <c r="S113" s="27" t="str">
        <f t="shared" si="44"/>
        <v>0.5-42.9</v>
      </c>
      <c r="T113" s="30">
        <f t="shared" si="45"/>
        <v>5.0000000000000001E-3</v>
      </c>
      <c r="U113" s="30">
        <f t="shared" si="46"/>
        <v>0.42899999999999999</v>
      </c>
      <c r="V113" s="31">
        <f t="shared" si="47"/>
        <v>0.33809090995788571</v>
      </c>
      <c r="W113" s="31">
        <f t="shared" si="48"/>
        <v>8.5909090042114292E-2</v>
      </c>
      <c r="X113" s="30">
        <f t="shared" si="49"/>
        <v>42.4</v>
      </c>
      <c r="Y113" s="82">
        <f t="shared" si="50"/>
        <v>43</v>
      </c>
      <c r="Z113" s="86" t="str">
        <f t="shared" si="51"/>
        <v/>
      </c>
      <c r="AA113" s="86">
        <f t="shared" si="52"/>
        <v>9.0909090042114296E-2</v>
      </c>
      <c r="AB113" s="86" t="str">
        <f t="shared" si="53"/>
        <v/>
      </c>
      <c r="AC113" s="86" t="str">
        <f t="shared" si="54"/>
        <v/>
      </c>
      <c r="AD113" s="86" t="str">
        <f t="shared" si="55"/>
        <v/>
      </c>
    </row>
    <row r="114" spans="1:30" ht="15" customHeight="1" x14ac:dyDescent="0.25">
      <c r="A114" s="3" t="s">
        <v>50</v>
      </c>
      <c r="B114" s="3" t="s">
        <v>51</v>
      </c>
      <c r="C114" s="3">
        <v>11</v>
      </c>
      <c r="D114" s="24">
        <v>0</v>
      </c>
      <c r="E114" s="3" t="s">
        <v>183</v>
      </c>
      <c r="F114" s="33">
        <v>2</v>
      </c>
      <c r="G114" s="6">
        <f>RANK(D114,$D$108:$D$126,0)+COUNTIF($D$108:D114,D114)-1</f>
        <v>12</v>
      </c>
      <c r="H114" s="21">
        <f t="shared" si="56"/>
        <v>32.1</v>
      </c>
      <c r="I114" s="81" t="s">
        <v>41</v>
      </c>
      <c r="J114" s="2"/>
      <c r="K114" s="2"/>
      <c r="L114" s="27">
        <f t="shared" si="38"/>
        <v>2</v>
      </c>
      <c r="M114" s="27">
        <v>4</v>
      </c>
      <c r="N114" s="26" t="str">
        <f t="shared" si="39"/>
        <v>Tetracycline</v>
      </c>
      <c r="O114" s="27" t="str">
        <f t="shared" si="40"/>
        <v>n=11</v>
      </c>
      <c r="P114" s="27" t="str">
        <f t="shared" si="41"/>
        <v>Tier 2</v>
      </c>
      <c r="Q114" s="28" t="str">
        <f t="shared" si="42"/>
        <v>Tetracycline, n=11</v>
      </c>
      <c r="R114" s="87">
        <f t="shared" si="43"/>
        <v>0.63636363983154298</v>
      </c>
      <c r="S114" s="27" t="str">
        <f t="shared" si="44"/>
        <v>31.6-87.6</v>
      </c>
      <c r="T114" s="30">
        <f t="shared" si="45"/>
        <v>0.316</v>
      </c>
      <c r="U114" s="30">
        <f t="shared" si="46"/>
        <v>0.87599999999999989</v>
      </c>
      <c r="V114" s="31">
        <f t="shared" si="47"/>
        <v>0.23963636016845691</v>
      </c>
      <c r="W114" s="31">
        <f t="shared" si="48"/>
        <v>0.32036363983154298</v>
      </c>
      <c r="X114" s="30">
        <f t="shared" si="49"/>
        <v>55.999999999999986</v>
      </c>
      <c r="Y114" s="82">
        <f t="shared" si="50"/>
        <v>43</v>
      </c>
      <c r="Z114" s="86" t="str">
        <f t="shared" si="51"/>
        <v/>
      </c>
      <c r="AA114" s="86" t="str">
        <f t="shared" si="52"/>
        <v/>
      </c>
      <c r="AB114" s="86" t="str">
        <f t="shared" si="53"/>
        <v/>
      </c>
      <c r="AC114" s="86">
        <f t="shared" si="54"/>
        <v>0.63636363983154298</v>
      </c>
      <c r="AD114" s="86" t="str">
        <f t="shared" si="55"/>
        <v/>
      </c>
    </row>
    <row r="115" spans="1:30" ht="15" customHeight="1" x14ac:dyDescent="0.25">
      <c r="A115" s="3" t="s">
        <v>11</v>
      </c>
      <c r="B115" s="3" t="s">
        <v>12</v>
      </c>
      <c r="C115" s="3">
        <v>11</v>
      </c>
      <c r="D115" s="24">
        <v>0</v>
      </c>
      <c r="E115" s="3" t="s">
        <v>183</v>
      </c>
      <c r="F115" s="33">
        <v>2</v>
      </c>
      <c r="G115" s="6">
        <f>RANK(D115,$D$108:$D$126,0)+COUNTIF($D$108:D115,D115)-1</f>
        <v>13</v>
      </c>
      <c r="H115" s="21">
        <f t="shared" si="56"/>
        <v>32.1</v>
      </c>
      <c r="I115" s="81" t="s">
        <v>41</v>
      </c>
      <c r="J115" s="2"/>
      <c r="K115" s="2"/>
      <c r="L115" s="27">
        <f t="shared" si="38"/>
        <v>2</v>
      </c>
      <c r="M115" s="27">
        <v>8</v>
      </c>
      <c r="N115" s="26" t="str">
        <f t="shared" si="39"/>
        <v>Amikacin</v>
      </c>
      <c r="O115" s="27" t="str">
        <f t="shared" si="40"/>
        <v>n=11</v>
      </c>
      <c r="P115" s="27" t="str">
        <f t="shared" si="41"/>
        <v>Tier 2</v>
      </c>
      <c r="Q115" s="28" t="str">
        <f t="shared" si="42"/>
        <v>Amikacin, n=11</v>
      </c>
      <c r="R115" s="87">
        <f t="shared" si="43"/>
        <v>0.18181818008422901</v>
      </c>
      <c r="S115" s="27" t="str">
        <f t="shared" si="44"/>
        <v>3.2-52.2</v>
      </c>
      <c r="T115" s="30">
        <f t="shared" si="45"/>
        <v>3.2000000000000001E-2</v>
      </c>
      <c r="U115" s="30">
        <f t="shared" si="46"/>
        <v>0.52200000000000002</v>
      </c>
      <c r="V115" s="31">
        <f t="shared" si="47"/>
        <v>0.34018181991577101</v>
      </c>
      <c r="W115" s="31">
        <f t="shared" si="48"/>
        <v>0.14981818008422901</v>
      </c>
      <c r="X115" s="30">
        <f t="shared" si="49"/>
        <v>49</v>
      </c>
      <c r="Y115" s="82">
        <f t="shared" si="50"/>
        <v>43</v>
      </c>
      <c r="Z115" s="86" t="str">
        <f t="shared" si="51"/>
        <v/>
      </c>
      <c r="AA115" s="86" t="str">
        <f t="shared" si="52"/>
        <v/>
      </c>
      <c r="AB115" s="86">
        <f t="shared" si="53"/>
        <v>0.18181818008422901</v>
      </c>
      <c r="AC115" s="86" t="str">
        <f t="shared" si="54"/>
        <v/>
      </c>
      <c r="AD115" s="86" t="str">
        <f t="shared" si="55"/>
        <v/>
      </c>
    </row>
    <row r="116" spans="1:30" ht="15" customHeight="1" x14ac:dyDescent="0.25">
      <c r="A116" s="3" t="s">
        <v>13</v>
      </c>
      <c r="B116" s="3" t="s">
        <v>14</v>
      </c>
      <c r="C116" s="3">
        <v>11</v>
      </c>
      <c r="D116" s="24">
        <v>0</v>
      </c>
      <c r="E116" s="3" t="s">
        <v>183</v>
      </c>
      <c r="F116" s="33">
        <v>2</v>
      </c>
      <c r="G116" s="6">
        <f>RANK(D116,$D$108:$D$126,0)+COUNTIF($D$108:D116,D116)-1</f>
        <v>14</v>
      </c>
      <c r="H116" s="21">
        <f t="shared" si="56"/>
        <v>32.1</v>
      </c>
      <c r="I116" s="81" t="s">
        <v>41</v>
      </c>
      <c r="J116" s="2"/>
      <c r="K116" s="2"/>
      <c r="L116" s="27">
        <f t="shared" si="38"/>
        <v>2</v>
      </c>
      <c r="M116" s="27">
        <v>12</v>
      </c>
      <c r="N116" s="26" t="str">
        <f t="shared" si="39"/>
        <v>Cefoxitin</v>
      </c>
      <c r="O116" s="27" t="str">
        <f t="shared" si="40"/>
        <v>n=11</v>
      </c>
      <c r="P116" s="27" t="str">
        <f t="shared" si="41"/>
        <v>Tier 2</v>
      </c>
      <c r="Q116" s="28" t="str">
        <f t="shared" si="42"/>
        <v>Cefoxitin, n=11</v>
      </c>
      <c r="R116" s="87">
        <f t="shared" si="43"/>
        <v>0</v>
      </c>
      <c r="S116" s="27" t="str">
        <f t="shared" si="44"/>
        <v>0.0-32.1</v>
      </c>
      <c r="T116" s="30">
        <f t="shared" si="45"/>
        <v>0</v>
      </c>
      <c r="U116" s="30">
        <f t="shared" si="46"/>
        <v>0.32100000000000001</v>
      </c>
      <c r="V116" s="31">
        <f t="shared" si="47"/>
        <v>0.32100000000000001</v>
      </c>
      <c r="W116" s="31">
        <f t="shared" si="48"/>
        <v>0</v>
      </c>
      <c r="X116" s="30">
        <f t="shared" si="49"/>
        <v>32.1</v>
      </c>
      <c r="Y116" s="82">
        <f t="shared" si="50"/>
        <v>43</v>
      </c>
      <c r="Z116" s="86">
        <f t="shared" si="51"/>
        <v>0</v>
      </c>
      <c r="AA116" s="86" t="str">
        <f t="shared" si="52"/>
        <v/>
      </c>
      <c r="AB116" s="86" t="str">
        <f t="shared" si="53"/>
        <v/>
      </c>
      <c r="AC116" s="86" t="str">
        <f t="shared" si="54"/>
        <v/>
      </c>
      <c r="AD116" s="86" t="str">
        <f t="shared" si="55"/>
        <v/>
      </c>
    </row>
    <row r="117" spans="1:30" ht="15" customHeight="1" x14ac:dyDescent="0.25">
      <c r="A117" s="3" t="s">
        <v>28</v>
      </c>
      <c r="B117" s="3" t="s">
        <v>29</v>
      </c>
      <c r="C117" s="3">
        <v>11</v>
      </c>
      <c r="D117" s="24">
        <v>18.181818008422901</v>
      </c>
      <c r="E117" s="3" t="s">
        <v>184</v>
      </c>
      <c r="F117" s="33">
        <v>2</v>
      </c>
      <c r="G117" s="6">
        <f>RANK(D117,$D$108:$D$126,0)+COUNTIF($D$108:D117,D117)-1</f>
        <v>8</v>
      </c>
      <c r="H117" s="21">
        <f t="shared" si="56"/>
        <v>49</v>
      </c>
      <c r="I117" s="81" t="s">
        <v>41</v>
      </c>
      <c r="J117" s="2"/>
      <c r="K117" s="2"/>
      <c r="L117" s="27">
        <f t="shared" si="38"/>
        <v>2</v>
      </c>
      <c r="M117" s="27">
        <v>13</v>
      </c>
      <c r="N117" s="26" t="str">
        <f t="shared" si="39"/>
        <v>Imipenem</v>
      </c>
      <c r="O117" s="27" t="str">
        <f t="shared" si="40"/>
        <v>n=11</v>
      </c>
      <c r="P117" s="27" t="str">
        <f t="shared" si="41"/>
        <v>Tier 2</v>
      </c>
      <c r="Q117" s="28" t="str">
        <f t="shared" si="42"/>
        <v>Imipenem, n=11</v>
      </c>
      <c r="R117" s="87">
        <f t="shared" si="43"/>
        <v>0</v>
      </c>
      <c r="S117" s="27" t="str">
        <f t="shared" si="44"/>
        <v>0.0-32.1</v>
      </c>
      <c r="T117" s="30">
        <f t="shared" si="45"/>
        <v>0</v>
      </c>
      <c r="U117" s="30">
        <f t="shared" si="46"/>
        <v>0.32100000000000001</v>
      </c>
      <c r="V117" s="31">
        <f t="shared" si="47"/>
        <v>0.32100000000000001</v>
      </c>
      <c r="W117" s="31">
        <f t="shared" si="48"/>
        <v>0</v>
      </c>
      <c r="X117" s="30">
        <f t="shared" si="49"/>
        <v>32.1</v>
      </c>
      <c r="Y117" s="82">
        <f t="shared" si="50"/>
        <v>43</v>
      </c>
      <c r="Z117" s="86">
        <f t="shared" si="51"/>
        <v>0</v>
      </c>
      <c r="AA117" s="86" t="str">
        <f t="shared" si="52"/>
        <v/>
      </c>
      <c r="AB117" s="86" t="str">
        <f t="shared" si="53"/>
        <v/>
      </c>
      <c r="AC117" s="86" t="str">
        <f t="shared" si="54"/>
        <v/>
      </c>
      <c r="AD117" s="86" t="str">
        <f t="shared" si="55"/>
        <v/>
      </c>
    </row>
    <row r="118" spans="1:30" ht="15" customHeight="1" x14ac:dyDescent="0.25">
      <c r="A118" s="3" t="s">
        <v>15</v>
      </c>
      <c r="B118" s="3" t="s">
        <v>16</v>
      </c>
      <c r="C118" s="3">
        <v>11</v>
      </c>
      <c r="D118" s="24">
        <v>9.0909090042114293</v>
      </c>
      <c r="E118" s="3" t="s">
        <v>68</v>
      </c>
      <c r="F118" s="3">
        <v>1</v>
      </c>
      <c r="G118" s="6">
        <f>RANK(D118,$D$108:$D$126,0)+COUNTIF($D$108:D118,D118)-1</f>
        <v>10</v>
      </c>
      <c r="H118" s="21">
        <f t="shared" si="56"/>
        <v>42.4</v>
      </c>
      <c r="I118" s="81" t="s">
        <v>41</v>
      </c>
      <c r="J118" s="2"/>
      <c r="K118" s="2"/>
      <c r="L118" s="27">
        <f t="shared" si="38"/>
        <v>2</v>
      </c>
      <c r="M118" s="27">
        <v>14</v>
      </c>
      <c r="N118" s="26" t="str">
        <f t="shared" si="39"/>
        <v>Meropenem</v>
      </c>
      <c r="O118" s="27" t="str">
        <f t="shared" si="40"/>
        <v>n=11</v>
      </c>
      <c r="P118" s="27" t="str">
        <f t="shared" si="41"/>
        <v>Tier 2</v>
      </c>
      <c r="Q118" s="28" t="str">
        <f t="shared" si="42"/>
        <v>Meropenem, n=11</v>
      </c>
      <c r="R118" s="87">
        <f t="shared" si="43"/>
        <v>0</v>
      </c>
      <c r="S118" s="27" t="str">
        <f t="shared" si="44"/>
        <v>0.0-32.1</v>
      </c>
      <c r="T118" s="30">
        <f t="shared" si="45"/>
        <v>0</v>
      </c>
      <c r="U118" s="30">
        <f t="shared" si="46"/>
        <v>0.32100000000000001</v>
      </c>
      <c r="V118" s="31">
        <f t="shared" si="47"/>
        <v>0.32100000000000001</v>
      </c>
      <c r="W118" s="31">
        <f t="shared" si="48"/>
        <v>0</v>
      </c>
      <c r="X118" s="30">
        <f t="shared" si="49"/>
        <v>32.1</v>
      </c>
      <c r="Y118" s="82">
        <f t="shared" si="50"/>
        <v>43</v>
      </c>
      <c r="Z118" s="86">
        <f t="shared" si="51"/>
        <v>0</v>
      </c>
      <c r="AA118" s="86" t="str">
        <f t="shared" si="52"/>
        <v/>
      </c>
      <c r="AB118" s="86" t="str">
        <f t="shared" si="53"/>
        <v/>
      </c>
      <c r="AC118" s="86" t="str">
        <f t="shared" si="54"/>
        <v/>
      </c>
      <c r="AD118" s="86" t="str">
        <f t="shared" si="55"/>
        <v/>
      </c>
    </row>
    <row r="119" spans="1:30" ht="15" customHeight="1" x14ac:dyDescent="0.25">
      <c r="A119" s="3" t="s">
        <v>18</v>
      </c>
      <c r="B119" s="3" t="s">
        <v>19</v>
      </c>
      <c r="C119" s="3">
        <v>11</v>
      </c>
      <c r="D119" s="24">
        <v>45.454547882080099</v>
      </c>
      <c r="E119" s="3" t="s">
        <v>186</v>
      </c>
      <c r="F119" s="33">
        <v>1</v>
      </c>
      <c r="G119" s="6">
        <f>RANK(D119,$D$108:$D$126,0)+COUNTIF($D$108:D119,D119)-1</f>
        <v>5</v>
      </c>
      <c r="H119" s="21">
        <f t="shared" si="56"/>
        <v>57.300000000000004</v>
      </c>
      <c r="I119" s="81" t="s">
        <v>41</v>
      </c>
      <c r="J119" s="2"/>
      <c r="K119" s="2"/>
      <c r="L119" s="27">
        <f t="shared" si="38"/>
        <v>4</v>
      </c>
      <c r="M119" s="27">
        <v>7</v>
      </c>
      <c r="N119" s="26" t="str">
        <f t="shared" si="39"/>
        <v>Ceftazidime</v>
      </c>
      <c r="O119" s="27" t="str">
        <f t="shared" si="40"/>
        <v>n=11</v>
      </c>
      <c r="P119" s="27" t="str">
        <f t="shared" si="41"/>
        <v>Tier 4</v>
      </c>
      <c r="Q119" s="28" t="str">
        <f t="shared" si="42"/>
        <v>Ceftazidime, n=11</v>
      </c>
      <c r="R119" s="87">
        <f t="shared" si="43"/>
        <v>0.18181818008422901</v>
      </c>
      <c r="S119" s="27" t="str">
        <f t="shared" si="44"/>
        <v>3.2-52.2</v>
      </c>
      <c r="T119" s="30">
        <f t="shared" si="45"/>
        <v>3.2000000000000001E-2</v>
      </c>
      <c r="U119" s="30">
        <f t="shared" si="46"/>
        <v>0.52200000000000002</v>
      </c>
      <c r="V119" s="31">
        <f t="shared" si="47"/>
        <v>0.34018181991577101</v>
      </c>
      <c r="W119" s="31">
        <f t="shared" si="48"/>
        <v>0.14981818008422901</v>
      </c>
      <c r="X119" s="30">
        <f t="shared" si="49"/>
        <v>49</v>
      </c>
      <c r="Y119" s="82">
        <f t="shared" si="50"/>
        <v>43</v>
      </c>
      <c r="Z119" s="86" t="str">
        <f t="shared" si="51"/>
        <v/>
      </c>
      <c r="AA119" s="86" t="str">
        <f t="shared" si="52"/>
        <v/>
      </c>
      <c r="AB119" s="86">
        <f t="shared" si="53"/>
        <v>0.18181818008422901</v>
      </c>
      <c r="AC119" s="86" t="str">
        <f t="shared" si="54"/>
        <v/>
      </c>
      <c r="AD119" s="86" t="str">
        <f t="shared" si="55"/>
        <v/>
      </c>
    </row>
    <row r="120" spans="1:30" ht="15" customHeight="1" x14ac:dyDescent="0.25">
      <c r="A120" s="3" t="s">
        <v>153</v>
      </c>
      <c r="B120" s="3" t="s">
        <v>84</v>
      </c>
      <c r="C120" s="3">
        <v>11</v>
      </c>
      <c r="D120" s="24">
        <v>36.363636016845703</v>
      </c>
      <c r="E120" s="3" t="s">
        <v>187</v>
      </c>
      <c r="F120" s="33" t="s">
        <v>42</v>
      </c>
      <c r="G120" s="6">
        <f>RANK(D120,$D$108:$D$126,0)+COUNTIF($D$108:D120,D120)-1</f>
        <v>6</v>
      </c>
      <c r="H120" s="21">
        <f t="shared" si="56"/>
        <v>56.000000000000007</v>
      </c>
      <c r="I120" s="81" t="s">
        <v>41</v>
      </c>
      <c r="J120" s="2"/>
      <c r="K120" s="2"/>
      <c r="L120" s="27" t="str">
        <f t="shared" si="38"/>
        <v>O</v>
      </c>
      <c r="M120" s="27">
        <v>6</v>
      </c>
      <c r="N120" s="26" t="str">
        <f t="shared" si="39"/>
        <v>Chloramphenicol</v>
      </c>
      <c r="O120" s="27" t="str">
        <f t="shared" si="40"/>
        <v>n=11</v>
      </c>
      <c r="P120" s="27" t="str">
        <f t="shared" si="41"/>
        <v>Tier O</v>
      </c>
      <c r="Q120" s="28" t="str">
        <f t="shared" si="42"/>
        <v>Chloramphenicol, n=11</v>
      </c>
      <c r="R120" s="87">
        <f t="shared" si="43"/>
        <v>0.36363636016845702</v>
      </c>
      <c r="S120" s="27" t="str">
        <f t="shared" si="44"/>
        <v>12.4-68.4</v>
      </c>
      <c r="T120" s="30">
        <f t="shared" si="45"/>
        <v>0.124</v>
      </c>
      <c r="U120" s="30">
        <f t="shared" si="46"/>
        <v>0.68400000000000005</v>
      </c>
      <c r="V120" s="31">
        <f t="shared" si="47"/>
        <v>0.32036363983154303</v>
      </c>
      <c r="W120" s="31">
        <f t="shared" si="48"/>
        <v>0.23963636016845702</v>
      </c>
      <c r="X120" s="30">
        <f t="shared" si="49"/>
        <v>56.000000000000007</v>
      </c>
      <c r="Y120" s="82">
        <f t="shared" si="50"/>
        <v>43</v>
      </c>
      <c r="Z120" s="86" t="str">
        <f t="shared" si="51"/>
        <v/>
      </c>
      <c r="AA120" s="86" t="str">
        <f t="shared" si="52"/>
        <v/>
      </c>
      <c r="AB120" s="86" t="str">
        <f t="shared" si="53"/>
        <v/>
      </c>
      <c r="AC120" s="86">
        <f t="shared" si="54"/>
        <v>0.36363636016845702</v>
      </c>
      <c r="AD120" s="86" t="str">
        <f t="shared" si="55"/>
        <v/>
      </c>
    </row>
    <row r="121" spans="1:30" ht="15" customHeight="1" x14ac:dyDescent="0.25">
      <c r="A121" s="3" t="s">
        <v>31</v>
      </c>
      <c r="B121" s="3" t="s">
        <v>21</v>
      </c>
      <c r="C121" s="3">
        <v>11</v>
      </c>
      <c r="D121" s="24">
        <v>63.636363983154297</v>
      </c>
      <c r="E121" s="35" t="s">
        <v>188</v>
      </c>
      <c r="F121" s="33">
        <v>2</v>
      </c>
      <c r="G121" s="6">
        <f>RANK(D121,$D$108:$D$126,0)+COUNTIF($D$108:D121,D121)-1</f>
        <v>4</v>
      </c>
      <c r="H121" s="21">
        <f t="shared" si="56"/>
        <v>55.999999999999993</v>
      </c>
      <c r="I121" s="81" t="s">
        <v>41</v>
      </c>
      <c r="J121" s="2"/>
      <c r="K121" s="2"/>
      <c r="L121" s="27"/>
      <c r="M121" s="27"/>
      <c r="N121" s="26"/>
      <c r="O121" s="27"/>
      <c r="P121" s="27"/>
      <c r="Q121" s="28"/>
      <c r="R121" s="87"/>
      <c r="S121" s="27"/>
      <c r="T121" s="30"/>
      <c r="U121" s="30"/>
      <c r="V121" s="31"/>
      <c r="W121" s="31"/>
      <c r="X121" s="30"/>
      <c r="Y121" s="82"/>
      <c r="Z121" s="86"/>
      <c r="AA121" s="86"/>
      <c r="AB121" s="86"/>
      <c r="AC121" s="86"/>
      <c r="AD121" s="86"/>
    </row>
    <row r="122" spans="1:30" ht="15" customHeight="1" x14ac:dyDescent="0.25">
      <c r="A122" s="3"/>
      <c r="B122" s="3"/>
      <c r="C122" s="3"/>
      <c r="D122" s="24"/>
      <c r="E122" s="3"/>
      <c r="F122" s="3"/>
      <c r="G122" s="6"/>
      <c r="H122" s="21"/>
      <c r="I122" s="81" t="s">
        <v>41</v>
      </c>
      <c r="J122" s="2"/>
      <c r="K122" s="2"/>
      <c r="L122" s="27"/>
      <c r="M122" s="27"/>
      <c r="N122" s="26"/>
      <c r="O122" s="27"/>
      <c r="P122" s="27"/>
      <c r="Q122" s="28"/>
      <c r="R122" s="87"/>
      <c r="S122" s="27"/>
      <c r="T122" s="30"/>
      <c r="U122" s="30"/>
      <c r="V122" s="31"/>
      <c r="W122" s="31"/>
      <c r="X122" s="30"/>
      <c r="Y122" s="82"/>
      <c r="Z122" s="86"/>
      <c r="AA122" s="86"/>
      <c r="AB122" s="86"/>
      <c r="AC122" s="86"/>
      <c r="AD122" s="86"/>
    </row>
    <row r="123" spans="1:30" ht="15" customHeight="1" x14ac:dyDescent="0.25">
      <c r="A123" s="3"/>
      <c r="B123" s="35"/>
      <c r="C123" s="35"/>
      <c r="D123" s="57"/>
      <c r="E123" s="3"/>
      <c r="F123" s="33"/>
      <c r="G123" s="6"/>
      <c r="H123" s="21"/>
      <c r="I123" s="81" t="s">
        <v>41</v>
      </c>
      <c r="J123" s="2"/>
      <c r="K123" s="2"/>
      <c r="L123" s="27"/>
      <c r="M123" s="27"/>
      <c r="N123" s="26"/>
      <c r="O123" s="27"/>
      <c r="P123" s="27"/>
      <c r="Q123" s="28"/>
      <c r="R123" s="87"/>
      <c r="S123" s="27"/>
      <c r="T123" s="30"/>
      <c r="U123" s="30"/>
      <c r="V123" s="31"/>
      <c r="W123" s="31"/>
      <c r="X123" s="30"/>
      <c r="Y123" s="82"/>
      <c r="Z123" s="86"/>
      <c r="AA123" s="86"/>
      <c r="AB123" s="86"/>
      <c r="AC123" s="86"/>
      <c r="AD123" s="86"/>
    </row>
    <row r="124" spans="1:30" ht="15" customHeight="1" x14ac:dyDescent="0.25">
      <c r="A124" s="3"/>
      <c r="B124" s="3"/>
      <c r="C124" s="3"/>
      <c r="D124" s="24"/>
      <c r="E124" s="35"/>
      <c r="F124" s="33"/>
      <c r="G124" s="6"/>
      <c r="H124" s="21"/>
      <c r="I124" s="81" t="s">
        <v>41</v>
      </c>
      <c r="J124" s="2"/>
      <c r="K124" s="2"/>
      <c r="L124" s="27"/>
      <c r="M124" s="27"/>
      <c r="N124" s="26"/>
      <c r="O124" s="27"/>
      <c r="P124" s="27"/>
      <c r="Q124" s="28"/>
      <c r="R124" s="87"/>
      <c r="S124" s="27"/>
      <c r="T124" s="30"/>
      <c r="U124" s="30"/>
      <c r="V124" s="31"/>
      <c r="W124" s="31"/>
      <c r="X124" s="30"/>
      <c r="Y124" s="82"/>
      <c r="Z124" s="86"/>
      <c r="AA124" s="86"/>
      <c r="AB124" s="86"/>
      <c r="AC124" s="86"/>
      <c r="AD124" s="86"/>
    </row>
    <row r="125" spans="1:30" ht="15" customHeight="1" x14ac:dyDescent="0.25">
      <c r="A125" s="3"/>
      <c r="B125" s="3"/>
      <c r="C125" s="3"/>
      <c r="D125" s="24"/>
      <c r="E125" s="3"/>
      <c r="F125" s="33"/>
      <c r="G125" s="6"/>
      <c r="H125" s="21"/>
      <c r="I125" s="81" t="s">
        <v>41</v>
      </c>
      <c r="J125" s="2"/>
      <c r="K125" s="2"/>
      <c r="L125" s="27"/>
      <c r="M125" s="27"/>
      <c r="N125" s="26"/>
      <c r="O125" s="27"/>
      <c r="P125" s="27"/>
      <c r="Q125" s="28"/>
      <c r="R125" s="87"/>
      <c r="S125" s="27"/>
      <c r="T125" s="30"/>
      <c r="U125" s="30"/>
      <c r="V125" s="31"/>
      <c r="W125" s="31"/>
      <c r="X125" s="30"/>
      <c r="Y125" s="82"/>
      <c r="Z125" s="86"/>
      <c r="AA125" s="86"/>
      <c r="AB125" s="86"/>
      <c r="AC125" s="86"/>
      <c r="AD125" s="86"/>
    </row>
    <row r="126" spans="1:30" ht="15" customHeight="1" x14ac:dyDescent="0.25">
      <c r="A126" s="3"/>
      <c r="B126" s="3"/>
      <c r="C126" s="3"/>
      <c r="D126" s="24"/>
      <c r="E126" s="3"/>
      <c r="F126" s="3"/>
      <c r="G126" s="6"/>
      <c r="H126" s="21"/>
      <c r="I126" s="81" t="s">
        <v>41</v>
      </c>
      <c r="J126" s="2"/>
      <c r="K126" s="2"/>
      <c r="L126" s="27"/>
      <c r="M126" s="27"/>
      <c r="N126" s="26"/>
      <c r="O126" s="27"/>
      <c r="P126" s="27"/>
      <c r="Q126" s="28"/>
      <c r="R126" s="87"/>
      <c r="S126" s="27"/>
      <c r="T126" s="30"/>
      <c r="U126" s="30"/>
      <c r="V126" s="31"/>
      <c r="W126" s="31"/>
      <c r="X126" s="30"/>
      <c r="Y126" s="82"/>
      <c r="Z126" s="86"/>
      <c r="AA126" s="86"/>
      <c r="AB126" s="86"/>
      <c r="AC126" s="86"/>
      <c r="AD126" s="86"/>
    </row>
    <row r="127" spans="1:30" ht="15" customHeight="1" x14ac:dyDescent="0.25">
      <c r="A127" s="3"/>
      <c r="B127" s="35"/>
      <c r="C127" s="35"/>
      <c r="D127" s="57"/>
      <c r="E127" s="35"/>
      <c r="F127" s="33"/>
      <c r="G127" s="6"/>
      <c r="H127" s="21"/>
      <c r="I127" s="81" t="s">
        <v>41</v>
      </c>
      <c r="J127" s="2"/>
      <c r="K127" s="2"/>
      <c r="L127" s="27"/>
      <c r="M127" s="27"/>
      <c r="N127" s="26"/>
      <c r="O127" s="27"/>
      <c r="P127" s="27"/>
      <c r="Q127" s="28"/>
      <c r="R127" s="87"/>
      <c r="S127" s="27"/>
      <c r="T127" s="30"/>
      <c r="U127" s="30"/>
      <c r="V127" s="31"/>
      <c r="W127" s="31"/>
      <c r="X127" s="30"/>
      <c r="Y127" s="82"/>
      <c r="Z127" s="86"/>
      <c r="AA127" s="86"/>
      <c r="AB127" s="86"/>
      <c r="AC127" s="86"/>
      <c r="AD127" s="86"/>
    </row>
    <row r="128" spans="1:30" ht="15" customHeight="1" x14ac:dyDescent="0.25">
      <c r="A128" s="3"/>
      <c r="B128" s="35"/>
      <c r="C128" s="35"/>
      <c r="D128" s="57"/>
      <c r="E128" s="35"/>
      <c r="F128" s="33"/>
      <c r="G128" s="6"/>
      <c r="H128" s="21"/>
      <c r="I128" s="81"/>
      <c r="K128" s="2"/>
      <c r="L128" s="27"/>
      <c r="M128" s="27"/>
      <c r="N128" s="26"/>
      <c r="O128" s="27"/>
      <c r="P128" s="27"/>
      <c r="Q128" s="28"/>
      <c r="R128" s="87"/>
      <c r="S128" s="27"/>
      <c r="T128" s="30"/>
      <c r="U128" s="30"/>
      <c r="V128" s="31"/>
      <c r="W128" s="31"/>
      <c r="X128" s="30"/>
      <c r="Y128" s="82"/>
      <c r="Z128" s="86"/>
      <c r="AA128" s="86"/>
      <c r="AB128" s="86"/>
      <c r="AC128" s="86"/>
      <c r="AD128" s="86"/>
    </row>
    <row r="129" spans="1:30" ht="15" customHeight="1" x14ac:dyDescent="0.25">
      <c r="A129" s="3"/>
      <c r="B129" s="35"/>
      <c r="C129" s="35"/>
      <c r="D129" s="57"/>
      <c r="E129" s="35"/>
      <c r="F129" s="48"/>
      <c r="G129" s="6"/>
      <c r="H129" s="21"/>
      <c r="I129" s="81" t="s">
        <v>41</v>
      </c>
      <c r="J129" s="2"/>
      <c r="K129" s="2"/>
      <c r="L129" s="27"/>
      <c r="M129" s="27"/>
      <c r="N129" s="26"/>
      <c r="O129" s="27"/>
      <c r="P129" s="27"/>
      <c r="Q129" s="28"/>
      <c r="R129" s="87"/>
      <c r="S129" s="27"/>
      <c r="T129" s="30"/>
      <c r="U129" s="30"/>
      <c r="V129" s="31"/>
      <c r="W129" s="31"/>
      <c r="X129" s="30"/>
      <c r="Y129" s="82"/>
      <c r="Z129" s="86"/>
      <c r="AA129" s="86"/>
      <c r="AB129" s="86"/>
      <c r="AC129" s="86"/>
      <c r="AD129" s="86"/>
    </row>
    <row r="130" spans="1:30" ht="15" customHeight="1" x14ac:dyDescent="0.25">
      <c r="A130" s="3"/>
      <c r="B130" s="3"/>
      <c r="C130" s="3"/>
      <c r="D130" s="24"/>
      <c r="E130" s="35"/>
      <c r="F130" s="33"/>
      <c r="G130" s="6"/>
      <c r="H130" s="21"/>
      <c r="I130" s="81"/>
      <c r="J130" s="2"/>
      <c r="K130" s="2"/>
      <c r="L130" s="27"/>
      <c r="M130" s="27"/>
      <c r="N130" s="26"/>
      <c r="O130" s="27"/>
      <c r="P130" s="27"/>
      <c r="Q130" s="28"/>
      <c r="R130" s="29"/>
      <c r="S130" s="27"/>
      <c r="T130" s="30"/>
      <c r="U130" s="30"/>
      <c r="V130" s="31"/>
      <c r="W130" s="31"/>
      <c r="X130" s="30"/>
      <c r="Y130" s="82"/>
      <c r="Z130" s="62"/>
      <c r="AA130" s="84"/>
      <c r="AB130" s="86"/>
      <c r="AC130" s="84"/>
      <c r="AD130" s="84"/>
    </row>
    <row r="131" spans="1:30" ht="15" customHeight="1" x14ac:dyDescent="0.25">
      <c r="A131" s="52"/>
      <c r="B131" s="52"/>
      <c r="C131" s="52"/>
      <c r="D131" s="56"/>
      <c r="E131" s="52"/>
      <c r="F131" s="52"/>
      <c r="G131" s="6"/>
      <c r="H131" s="21"/>
      <c r="I131" s="81"/>
      <c r="J131" s="2"/>
      <c r="K131" s="2"/>
      <c r="L131" s="27"/>
      <c r="M131" s="27"/>
      <c r="N131" s="26"/>
      <c r="O131" s="27"/>
      <c r="P131" s="27"/>
      <c r="Q131" s="28"/>
      <c r="R131" s="29"/>
      <c r="S131" s="27"/>
      <c r="T131" s="30"/>
      <c r="U131" s="30"/>
      <c r="V131" s="31"/>
      <c r="W131" s="31"/>
      <c r="X131" s="30"/>
      <c r="Y131" s="82"/>
      <c r="Z131" s="62"/>
      <c r="AA131" s="84"/>
      <c r="AB131" s="86"/>
      <c r="AC131" s="84"/>
      <c r="AD131" s="84"/>
    </row>
    <row r="132" spans="1:30" ht="15" customHeight="1" x14ac:dyDescent="0.25">
      <c r="A132" s="39"/>
      <c r="B132" s="39"/>
      <c r="C132" s="39"/>
      <c r="D132" s="43"/>
      <c r="E132" s="39"/>
      <c r="F132" s="46"/>
      <c r="G132" s="6"/>
      <c r="H132" s="21"/>
      <c r="I132" s="81"/>
      <c r="J132" s="2"/>
      <c r="K132" s="2"/>
      <c r="L132" s="27"/>
      <c r="M132" s="27"/>
      <c r="N132" s="26"/>
      <c r="O132" s="27"/>
      <c r="P132" s="27"/>
      <c r="Q132" s="28"/>
      <c r="R132" s="29"/>
      <c r="S132" s="27"/>
      <c r="T132" s="30"/>
      <c r="U132" s="30"/>
      <c r="V132" s="31"/>
      <c r="W132" s="31"/>
      <c r="X132" s="30"/>
      <c r="Y132" s="82"/>
      <c r="Z132" s="62"/>
      <c r="AA132" s="84"/>
      <c r="AB132" s="86"/>
      <c r="AC132" s="84"/>
      <c r="AD132" s="84"/>
    </row>
  </sheetData>
  <mergeCells count="3">
    <mergeCell ref="A4:H4"/>
    <mergeCell ref="A58:H58"/>
    <mergeCell ref="A107:H107"/>
  </mergeCells>
  <conditionalFormatting sqref="H37:H38 H5:H32 X4:X29">
    <cfRule type="cellIs" dxfId="69" priority="4" operator="greaterThan">
      <formula>10</formula>
    </cfRule>
  </conditionalFormatting>
  <conditionalFormatting sqref="H59:H83 X58:X83">
    <cfRule type="cellIs" dxfId="68" priority="3" operator="greaterThan">
      <formula>10</formula>
    </cfRule>
  </conditionalFormatting>
  <conditionalFormatting sqref="H108:H132 X121:X132">
    <cfRule type="cellIs" dxfId="67" priority="2" operator="greaterThan">
      <formula>10</formula>
    </cfRule>
  </conditionalFormatting>
  <conditionalFormatting sqref="X107:X120">
    <cfRule type="cellIs" dxfId="66" priority="1" operator="greaterThan">
      <formula>10</formula>
    </cfRule>
  </conditionalFormatting>
  <pageMargins left="0.7" right="0.7" top="0.75" bottom="0.75" header="0" footer="0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4"/>
  <sheetViews>
    <sheetView zoomScale="85" zoomScaleNormal="85" workbookViewId="0">
      <selection activeCell="F19" sqref="F19"/>
    </sheetView>
  </sheetViews>
  <sheetFormatPr defaultColWidth="14.42578125" defaultRowHeight="15" customHeight="1" x14ac:dyDescent="0.25"/>
  <cols>
    <col min="1" max="1" width="44.85546875" style="58" customWidth="1"/>
    <col min="2" max="2" width="19.28515625" style="58" customWidth="1"/>
    <col min="3" max="4" width="14.42578125" style="58"/>
    <col min="5" max="5" width="12.42578125" customWidth="1"/>
    <col min="6" max="6" width="30.85546875" bestFit="1" customWidth="1"/>
    <col min="7" max="7" width="8.28515625" customWidth="1"/>
    <col min="8" max="8" width="12" customWidth="1"/>
    <col min="9" max="9" width="10.5703125" customWidth="1"/>
    <col min="10" max="10" width="8.7109375" customWidth="1"/>
    <col min="11" max="11" width="18.85546875" customWidth="1"/>
    <col min="12" max="13" width="8.7109375" customWidth="1"/>
    <col min="14" max="14" width="12.7109375" customWidth="1"/>
    <col min="15" max="15" width="30.85546875" customWidth="1"/>
    <col min="16" max="16" width="8.28515625" customWidth="1"/>
    <col min="17" max="17" width="12" customWidth="1"/>
    <col min="18" max="18" width="13.7109375" customWidth="1"/>
    <col min="19" max="23" width="8.7109375" customWidth="1"/>
    <col min="24" max="24" width="12.7109375" style="59" customWidth="1"/>
    <col min="25" max="25" width="30.85546875" style="59" customWidth="1"/>
    <col min="26" max="26" width="8.28515625" style="59" customWidth="1"/>
    <col min="27" max="27" width="12" style="59" customWidth="1"/>
    <col min="28" max="28" width="13.7109375" style="59" customWidth="1"/>
    <col min="29" max="29" width="8.7109375" style="59" customWidth="1"/>
  </cols>
  <sheetData>
    <row r="1" spans="1:29" s="59" customFormat="1" ht="15" customHeight="1" x14ac:dyDescent="0.25">
      <c r="E1" s="59" t="s">
        <v>165</v>
      </c>
      <c r="N1" s="59" t="s">
        <v>165</v>
      </c>
      <c r="X1" s="59" t="s">
        <v>165</v>
      </c>
    </row>
    <row r="2" spans="1:29" ht="18.75" x14ac:dyDescent="0.25">
      <c r="A2" s="63" t="s">
        <v>61</v>
      </c>
      <c r="B2" s="64" t="s">
        <v>57</v>
      </c>
      <c r="E2" s="25" t="s">
        <v>123</v>
      </c>
      <c r="F2" s="3" t="s">
        <v>121</v>
      </c>
      <c r="J2" s="44" t="s">
        <v>0</v>
      </c>
      <c r="N2" s="25" t="s">
        <v>124</v>
      </c>
      <c r="O2" s="93" t="s">
        <v>122</v>
      </c>
      <c r="S2" s="44" t="s">
        <v>0</v>
      </c>
      <c r="X2" s="25" t="s">
        <v>3</v>
      </c>
      <c r="Y2" s="93" t="s">
        <v>166</v>
      </c>
      <c r="AC2" s="44" t="s">
        <v>0</v>
      </c>
    </row>
    <row r="3" spans="1:29" ht="18.75" x14ac:dyDescent="0.25">
      <c r="A3" s="65" t="s">
        <v>48</v>
      </c>
      <c r="B3" s="66">
        <v>1</v>
      </c>
      <c r="E3" s="3" t="s">
        <v>4</v>
      </c>
      <c r="F3" s="58" t="s">
        <v>5</v>
      </c>
      <c r="G3" s="34" t="s">
        <v>6</v>
      </c>
      <c r="H3" s="34" t="s">
        <v>7</v>
      </c>
      <c r="I3" s="34" t="s">
        <v>8</v>
      </c>
      <c r="J3" s="34"/>
      <c r="N3" s="5" t="s">
        <v>4</v>
      </c>
      <c r="O3" s="5" t="s">
        <v>5</v>
      </c>
      <c r="P3" s="5" t="s">
        <v>6</v>
      </c>
      <c r="Q3" s="5" t="s">
        <v>7</v>
      </c>
      <c r="R3" s="58" t="s">
        <v>8</v>
      </c>
      <c r="S3" s="58"/>
      <c r="T3" s="58"/>
      <c r="U3" s="5"/>
      <c r="V3" s="5"/>
      <c r="W3" s="5"/>
      <c r="X3" s="5" t="s">
        <v>4</v>
      </c>
      <c r="Y3" s="5" t="s">
        <v>5</v>
      </c>
      <c r="Z3" s="5" t="s">
        <v>6</v>
      </c>
      <c r="AA3" s="5" t="s">
        <v>7</v>
      </c>
      <c r="AB3" s="59" t="s">
        <v>8</v>
      </c>
    </row>
    <row r="4" spans="1:29" ht="18.75" x14ac:dyDescent="0.25">
      <c r="A4" s="67" t="s">
        <v>69</v>
      </c>
      <c r="B4" s="66">
        <v>1</v>
      </c>
      <c r="E4" s="90" t="s">
        <v>47</v>
      </c>
      <c r="F4" s="90" t="s">
        <v>48</v>
      </c>
      <c r="G4" s="90">
        <v>45</v>
      </c>
      <c r="H4" s="90">
        <v>82.222221374511705</v>
      </c>
      <c r="I4" s="99" t="s">
        <v>104</v>
      </c>
      <c r="J4" s="49">
        <f>VLOOKUP(F4,$A$2:$B$31,2,FALSE)</f>
        <v>1</v>
      </c>
      <c r="N4" s="5" t="s">
        <v>47</v>
      </c>
      <c r="O4" s="5" t="s">
        <v>48</v>
      </c>
      <c r="P4" s="5">
        <v>32</v>
      </c>
      <c r="Q4" s="55">
        <v>75</v>
      </c>
      <c r="R4" s="90" t="s">
        <v>154</v>
      </c>
      <c r="S4" s="49">
        <f>VLOOKUP(O4,$F$3:$J$22,5,FALSE)</f>
        <v>1</v>
      </c>
      <c r="T4" s="58"/>
      <c r="U4" s="5"/>
      <c r="V4" s="5"/>
      <c r="W4" s="5"/>
      <c r="X4" s="90" t="s">
        <v>47</v>
      </c>
      <c r="Y4" s="99" t="s">
        <v>48</v>
      </c>
      <c r="Z4" s="104">
        <v>13</v>
      </c>
      <c r="AA4" s="105">
        <v>100</v>
      </c>
      <c r="AB4" s="104" t="s">
        <v>167</v>
      </c>
      <c r="AC4" s="49">
        <f>VLOOKUP(Y4,$F$3:$J$22,5,FALSE)</f>
        <v>1</v>
      </c>
    </row>
    <row r="5" spans="1:29" ht="18.75" x14ac:dyDescent="0.25">
      <c r="A5" s="67" t="s">
        <v>49</v>
      </c>
      <c r="B5" s="66">
        <v>1</v>
      </c>
      <c r="E5" s="90" t="s">
        <v>145</v>
      </c>
      <c r="F5" s="90" t="s">
        <v>83</v>
      </c>
      <c r="G5" s="90">
        <v>45</v>
      </c>
      <c r="H5" s="90">
        <v>28.888889312744102</v>
      </c>
      <c r="I5" s="99" t="s">
        <v>105</v>
      </c>
      <c r="J5" s="49">
        <v>1</v>
      </c>
      <c r="N5" s="5" t="s">
        <v>145</v>
      </c>
      <c r="O5" s="5" t="s">
        <v>83</v>
      </c>
      <c r="P5" s="5">
        <v>32</v>
      </c>
      <c r="Q5" s="55">
        <v>37.5</v>
      </c>
      <c r="R5" s="90" t="s">
        <v>155</v>
      </c>
      <c r="S5" s="49">
        <f t="shared" ref="S5:S17" si="0">VLOOKUP(O5,$F$3:$J$22,5,FALSE)</f>
        <v>1</v>
      </c>
      <c r="T5" s="58"/>
      <c r="U5" s="5"/>
      <c r="V5" s="5"/>
      <c r="W5" s="5"/>
      <c r="X5" s="90" t="s">
        <v>145</v>
      </c>
      <c r="Y5" s="99" t="s">
        <v>83</v>
      </c>
      <c r="Z5" s="104">
        <v>13</v>
      </c>
      <c r="AA5" s="105">
        <v>7.6923079490661603</v>
      </c>
      <c r="AB5" s="104" t="s">
        <v>168</v>
      </c>
      <c r="AC5" s="49">
        <f t="shared" ref="AC5:AC17" si="1">VLOOKUP(Y5,$F$3:$J$22,5,FALSE)</f>
        <v>1</v>
      </c>
    </row>
    <row r="6" spans="1:29" ht="18.75" x14ac:dyDescent="0.25">
      <c r="A6" s="68" t="s">
        <v>67</v>
      </c>
      <c r="B6" s="66">
        <v>1</v>
      </c>
      <c r="E6" s="90" t="s">
        <v>9</v>
      </c>
      <c r="F6" s="90" t="s">
        <v>10</v>
      </c>
      <c r="G6" s="90">
        <v>45</v>
      </c>
      <c r="H6" s="90">
        <v>15.5555562973022</v>
      </c>
      <c r="I6" s="99" t="s">
        <v>107</v>
      </c>
      <c r="J6" s="49">
        <f t="shared" ref="J6:J17" si="2">VLOOKUP(F6,$A$2:$B$31,2,FALSE)</f>
        <v>4</v>
      </c>
      <c r="N6" s="5" t="s">
        <v>9</v>
      </c>
      <c r="O6" s="5" t="s">
        <v>10</v>
      </c>
      <c r="P6" s="5">
        <v>32</v>
      </c>
      <c r="Q6" s="55">
        <v>15.625</v>
      </c>
      <c r="R6" s="90" t="s">
        <v>156</v>
      </c>
      <c r="S6" s="49">
        <f t="shared" si="0"/>
        <v>4</v>
      </c>
      <c r="T6" s="58"/>
      <c r="U6" s="2"/>
      <c r="V6" s="2"/>
      <c r="W6" s="2"/>
      <c r="X6" s="90" t="s">
        <v>9</v>
      </c>
      <c r="Y6" s="99" t="s">
        <v>10</v>
      </c>
      <c r="Z6" s="104">
        <v>13</v>
      </c>
      <c r="AA6" s="105">
        <v>15.384615898132299</v>
      </c>
      <c r="AB6" s="104" t="s">
        <v>75</v>
      </c>
      <c r="AC6" s="49">
        <f t="shared" si="1"/>
        <v>4</v>
      </c>
    </row>
    <row r="7" spans="1:29" ht="18.75" x14ac:dyDescent="0.25">
      <c r="A7" s="69" t="s">
        <v>23</v>
      </c>
      <c r="B7" s="66">
        <v>1</v>
      </c>
      <c r="E7" s="90" t="s">
        <v>22</v>
      </c>
      <c r="F7" s="90" t="s">
        <v>23</v>
      </c>
      <c r="G7" s="90">
        <v>139</v>
      </c>
      <c r="H7" s="90">
        <v>100</v>
      </c>
      <c r="I7" s="99" t="s">
        <v>108</v>
      </c>
      <c r="J7" s="49">
        <f t="shared" si="2"/>
        <v>1</v>
      </c>
      <c r="N7" s="5" t="s">
        <v>22</v>
      </c>
      <c r="O7" s="5" t="s">
        <v>23</v>
      </c>
      <c r="P7" s="5">
        <v>32</v>
      </c>
      <c r="Q7" s="55">
        <v>100</v>
      </c>
      <c r="R7" s="90" t="s">
        <v>157</v>
      </c>
      <c r="S7" s="49">
        <f t="shared" si="0"/>
        <v>1</v>
      </c>
      <c r="T7" s="58"/>
      <c r="U7" s="2"/>
      <c r="V7" s="2"/>
      <c r="W7" s="2"/>
      <c r="X7" s="90" t="s">
        <v>22</v>
      </c>
      <c r="Y7" s="99" t="s">
        <v>23</v>
      </c>
      <c r="Z7" s="104">
        <v>107</v>
      </c>
      <c r="AA7" s="105">
        <v>100</v>
      </c>
      <c r="AB7" s="104" t="s">
        <v>169</v>
      </c>
      <c r="AC7" s="49">
        <f t="shared" si="1"/>
        <v>1</v>
      </c>
    </row>
    <row r="8" spans="1:29" ht="18.75" x14ac:dyDescent="0.25">
      <c r="A8" s="65" t="s">
        <v>19</v>
      </c>
      <c r="B8" s="66">
        <v>1</v>
      </c>
      <c r="E8" s="90" t="s">
        <v>24</v>
      </c>
      <c r="F8" s="90" t="s">
        <v>25</v>
      </c>
      <c r="G8" s="90">
        <v>45</v>
      </c>
      <c r="H8" s="90">
        <v>46.666667938232401</v>
      </c>
      <c r="I8" s="99" t="s">
        <v>146</v>
      </c>
      <c r="J8" s="49">
        <v>1</v>
      </c>
      <c r="K8" s="2"/>
      <c r="L8" s="2"/>
      <c r="M8" s="2"/>
      <c r="N8" s="5" t="s">
        <v>24</v>
      </c>
      <c r="O8" s="5" t="s">
        <v>25</v>
      </c>
      <c r="P8" s="5">
        <v>32</v>
      </c>
      <c r="Q8" s="55">
        <v>28.125</v>
      </c>
      <c r="R8" s="90" t="s">
        <v>71</v>
      </c>
      <c r="S8" s="49">
        <f t="shared" si="0"/>
        <v>1</v>
      </c>
      <c r="T8" s="2"/>
      <c r="U8" s="2"/>
      <c r="V8" s="2"/>
      <c r="W8" s="2"/>
      <c r="X8" s="90" t="s">
        <v>24</v>
      </c>
      <c r="Y8" s="99" t="s">
        <v>25</v>
      </c>
      <c r="Z8" s="104">
        <v>13</v>
      </c>
      <c r="AA8" s="105">
        <v>92.307693481445298</v>
      </c>
      <c r="AB8" s="104" t="s">
        <v>170</v>
      </c>
      <c r="AC8" s="49">
        <f t="shared" si="1"/>
        <v>1</v>
      </c>
    </row>
    <row r="9" spans="1:29" ht="18.75" x14ac:dyDescent="0.25">
      <c r="A9" s="70" t="s">
        <v>16</v>
      </c>
      <c r="B9" s="66">
        <v>1</v>
      </c>
      <c r="E9" s="90" t="s">
        <v>26</v>
      </c>
      <c r="F9" s="90" t="s">
        <v>27</v>
      </c>
      <c r="G9" s="90">
        <v>45</v>
      </c>
      <c r="H9" s="90">
        <v>11.111111640930201</v>
      </c>
      <c r="I9" s="99" t="s">
        <v>148</v>
      </c>
      <c r="J9" s="49">
        <v>1</v>
      </c>
      <c r="K9" s="2"/>
      <c r="L9" s="2"/>
      <c r="M9" s="2"/>
      <c r="N9" s="2" t="s">
        <v>26</v>
      </c>
      <c r="O9" s="2" t="s">
        <v>27</v>
      </c>
      <c r="P9" s="5">
        <v>32</v>
      </c>
      <c r="Q9" s="55">
        <v>12.5</v>
      </c>
      <c r="R9" s="90" t="s">
        <v>156</v>
      </c>
      <c r="S9" s="49">
        <f t="shared" si="0"/>
        <v>1</v>
      </c>
      <c r="T9" s="2"/>
      <c r="U9" s="2"/>
      <c r="V9" s="2"/>
      <c r="W9" s="2"/>
      <c r="X9" s="90" t="s">
        <v>26</v>
      </c>
      <c r="Y9" s="99" t="s">
        <v>27</v>
      </c>
      <c r="Z9" s="104">
        <v>13</v>
      </c>
      <c r="AA9" s="105">
        <v>7.6923079490661603</v>
      </c>
      <c r="AB9" s="104" t="s">
        <v>168</v>
      </c>
      <c r="AC9" s="49">
        <f t="shared" si="1"/>
        <v>1</v>
      </c>
    </row>
    <row r="10" spans="1:29" ht="18.75" x14ac:dyDescent="0.25">
      <c r="A10" s="65" t="s">
        <v>45</v>
      </c>
      <c r="B10" s="66">
        <v>1</v>
      </c>
      <c r="E10" s="90" t="s">
        <v>150</v>
      </c>
      <c r="F10" s="90" t="s">
        <v>51</v>
      </c>
      <c r="G10" s="90">
        <v>45</v>
      </c>
      <c r="H10" s="90">
        <v>8.8888893127441406</v>
      </c>
      <c r="I10" s="99" t="s">
        <v>113</v>
      </c>
      <c r="J10" s="49">
        <v>1</v>
      </c>
      <c r="K10" s="2"/>
      <c r="L10" s="2"/>
      <c r="M10" s="2"/>
      <c r="N10" s="5" t="s">
        <v>50</v>
      </c>
      <c r="O10" s="5" t="s">
        <v>51</v>
      </c>
      <c r="P10" s="5">
        <v>32</v>
      </c>
      <c r="Q10" s="55">
        <v>12.5</v>
      </c>
      <c r="R10" s="90" t="s">
        <v>158</v>
      </c>
      <c r="S10" s="49">
        <f t="shared" si="0"/>
        <v>1</v>
      </c>
      <c r="T10" s="2"/>
      <c r="U10" s="2"/>
      <c r="V10" s="2"/>
      <c r="W10" s="2"/>
      <c r="X10" s="90" t="s">
        <v>50</v>
      </c>
      <c r="Y10" s="99" t="s">
        <v>51</v>
      </c>
      <c r="Z10" s="104">
        <v>13</v>
      </c>
      <c r="AA10" s="105">
        <v>0</v>
      </c>
      <c r="AB10" s="104" t="s">
        <v>171</v>
      </c>
      <c r="AC10" s="49">
        <f t="shared" si="1"/>
        <v>1</v>
      </c>
    </row>
    <row r="11" spans="1:29" ht="18.75" x14ac:dyDescent="0.25">
      <c r="A11" s="65" t="s">
        <v>59</v>
      </c>
      <c r="B11" s="66">
        <v>1</v>
      </c>
      <c r="E11" s="90" t="s">
        <v>11</v>
      </c>
      <c r="F11" s="90" t="s">
        <v>12</v>
      </c>
      <c r="G11" s="90">
        <v>45</v>
      </c>
      <c r="H11" s="90">
        <v>2.22222232818604</v>
      </c>
      <c r="I11" s="99" t="s">
        <v>115</v>
      </c>
      <c r="J11" s="49">
        <f t="shared" si="2"/>
        <v>2</v>
      </c>
      <c r="K11" s="2"/>
      <c r="L11" s="2"/>
      <c r="M11" s="2"/>
      <c r="N11" s="5" t="s">
        <v>11</v>
      </c>
      <c r="O11" s="5" t="s">
        <v>12</v>
      </c>
      <c r="P11" s="5">
        <v>32</v>
      </c>
      <c r="Q11" s="55">
        <v>3.125</v>
      </c>
      <c r="R11" s="90" t="s">
        <v>73</v>
      </c>
      <c r="S11" s="49">
        <f t="shared" si="0"/>
        <v>2</v>
      </c>
      <c r="T11" s="2"/>
      <c r="U11" s="2"/>
      <c r="V11" s="2"/>
      <c r="W11" s="2"/>
      <c r="X11" s="90" t="s">
        <v>11</v>
      </c>
      <c r="Y11" s="99" t="s">
        <v>12</v>
      </c>
      <c r="Z11" s="104">
        <v>13</v>
      </c>
      <c r="AA11" s="105">
        <v>0</v>
      </c>
      <c r="AB11" s="104" t="s">
        <v>171</v>
      </c>
      <c r="AC11" s="49">
        <f t="shared" si="1"/>
        <v>2</v>
      </c>
    </row>
    <row r="12" spans="1:29" ht="18.75" x14ac:dyDescent="0.25">
      <c r="A12" s="65" t="s">
        <v>30</v>
      </c>
      <c r="B12" s="66">
        <v>1</v>
      </c>
      <c r="E12" s="90" t="s">
        <v>13</v>
      </c>
      <c r="F12" s="90" t="s">
        <v>14</v>
      </c>
      <c r="G12" s="90">
        <v>44</v>
      </c>
      <c r="H12" s="90">
        <v>2.27272725105286</v>
      </c>
      <c r="I12" s="99" t="s">
        <v>151</v>
      </c>
      <c r="J12" s="49">
        <f t="shared" si="2"/>
        <v>2</v>
      </c>
      <c r="K12" s="2"/>
      <c r="L12" s="2"/>
      <c r="M12" s="2"/>
      <c r="N12" s="5" t="s">
        <v>13</v>
      </c>
      <c r="O12" s="5" t="s">
        <v>14</v>
      </c>
      <c r="P12" s="5">
        <v>32</v>
      </c>
      <c r="Q12" s="55">
        <v>3.125</v>
      </c>
      <c r="R12" s="90" t="s">
        <v>159</v>
      </c>
      <c r="S12" s="49">
        <f t="shared" si="0"/>
        <v>2</v>
      </c>
      <c r="T12" s="2"/>
      <c r="U12" s="2"/>
      <c r="V12" s="2"/>
      <c r="W12" s="2"/>
      <c r="X12" s="90" t="s">
        <v>13</v>
      </c>
      <c r="Y12" s="99" t="s">
        <v>14</v>
      </c>
      <c r="Z12" s="104">
        <v>12</v>
      </c>
      <c r="AA12" s="105">
        <v>0</v>
      </c>
      <c r="AB12" s="104" t="s">
        <v>172</v>
      </c>
      <c r="AC12" s="49">
        <f t="shared" si="1"/>
        <v>2</v>
      </c>
    </row>
    <row r="13" spans="1:29" ht="18.75" x14ac:dyDescent="0.25">
      <c r="A13" s="70" t="s">
        <v>29</v>
      </c>
      <c r="B13" s="66">
        <v>2</v>
      </c>
      <c r="E13" s="90" t="s">
        <v>28</v>
      </c>
      <c r="F13" s="90" t="s">
        <v>29</v>
      </c>
      <c r="G13" s="90">
        <v>45</v>
      </c>
      <c r="H13" s="90">
        <v>4.4444446563720703</v>
      </c>
      <c r="I13" s="99" t="s">
        <v>115</v>
      </c>
      <c r="J13" s="49">
        <f t="shared" si="2"/>
        <v>2</v>
      </c>
      <c r="K13" s="2"/>
      <c r="L13" s="2"/>
      <c r="M13" s="2"/>
      <c r="N13" s="5" t="s">
        <v>28</v>
      </c>
      <c r="O13" s="5" t="s">
        <v>29</v>
      </c>
      <c r="P13" s="5">
        <v>32</v>
      </c>
      <c r="Q13" s="55">
        <v>0</v>
      </c>
      <c r="R13" s="90" t="s">
        <v>160</v>
      </c>
      <c r="S13" s="49">
        <f t="shared" si="0"/>
        <v>2</v>
      </c>
      <c r="T13" s="2"/>
      <c r="U13" s="2"/>
      <c r="V13" s="2"/>
      <c r="W13" s="2"/>
      <c r="X13" s="90" t="s">
        <v>28</v>
      </c>
      <c r="Y13" s="99" t="s">
        <v>29</v>
      </c>
      <c r="Z13" s="104">
        <v>13</v>
      </c>
      <c r="AA13" s="105">
        <v>15.384615898132299</v>
      </c>
      <c r="AB13" s="104" t="s">
        <v>75</v>
      </c>
      <c r="AC13" s="49">
        <f t="shared" si="1"/>
        <v>2</v>
      </c>
    </row>
    <row r="14" spans="1:29" ht="18.75" x14ac:dyDescent="0.25">
      <c r="A14" s="65" t="s">
        <v>27</v>
      </c>
      <c r="B14" s="66">
        <v>2</v>
      </c>
      <c r="E14" s="90" t="s">
        <v>15</v>
      </c>
      <c r="F14" s="90" t="s">
        <v>16</v>
      </c>
      <c r="G14" s="90">
        <v>45</v>
      </c>
      <c r="H14" s="90">
        <v>15.5555562973022</v>
      </c>
      <c r="I14" s="99" t="s">
        <v>107</v>
      </c>
      <c r="J14" s="49">
        <f t="shared" si="2"/>
        <v>1</v>
      </c>
      <c r="K14" s="2"/>
      <c r="L14" s="2"/>
      <c r="M14" s="2"/>
      <c r="N14" s="5" t="s">
        <v>15</v>
      </c>
      <c r="O14" s="5" t="s">
        <v>16</v>
      </c>
      <c r="P14" s="5">
        <v>32</v>
      </c>
      <c r="Q14" s="55">
        <v>18.75</v>
      </c>
      <c r="R14" s="90" t="s">
        <v>161</v>
      </c>
      <c r="S14" s="49">
        <f t="shared" si="0"/>
        <v>1</v>
      </c>
      <c r="T14" s="2"/>
      <c r="U14" s="2"/>
      <c r="V14" s="2"/>
      <c r="W14" s="2"/>
      <c r="X14" s="90" t="s">
        <v>15</v>
      </c>
      <c r="Y14" s="99" t="s">
        <v>16</v>
      </c>
      <c r="Z14" s="104">
        <v>13</v>
      </c>
      <c r="AA14" s="105">
        <v>7.6923079490661603</v>
      </c>
      <c r="AB14" s="104" t="s">
        <v>168</v>
      </c>
      <c r="AC14" s="49">
        <f t="shared" si="1"/>
        <v>1</v>
      </c>
    </row>
    <row r="15" spans="1:29" ht="18.75" x14ac:dyDescent="0.25">
      <c r="A15" s="65" t="s">
        <v>51</v>
      </c>
      <c r="B15" s="66">
        <v>2</v>
      </c>
      <c r="E15" s="90" t="s">
        <v>18</v>
      </c>
      <c r="F15" s="90" t="s">
        <v>19</v>
      </c>
      <c r="G15" s="90">
        <v>45</v>
      </c>
      <c r="H15" s="90">
        <v>44.444446563720703</v>
      </c>
      <c r="I15" s="99" t="s">
        <v>118</v>
      </c>
      <c r="J15" s="49">
        <f t="shared" si="2"/>
        <v>1</v>
      </c>
      <c r="K15" s="2"/>
      <c r="L15" s="2"/>
      <c r="M15" s="2"/>
      <c r="N15" s="5" t="s">
        <v>18</v>
      </c>
      <c r="O15" s="5" t="s">
        <v>19</v>
      </c>
      <c r="P15" s="5">
        <v>32</v>
      </c>
      <c r="Q15" s="55">
        <v>40.625</v>
      </c>
      <c r="R15" s="90" t="s">
        <v>162</v>
      </c>
      <c r="S15" s="49">
        <f t="shared" si="0"/>
        <v>1</v>
      </c>
      <c r="T15" s="2"/>
      <c r="U15" s="2"/>
      <c r="V15" s="2"/>
      <c r="W15" s="2"/>
      <c r="X15" s="90" t="s">
        <v>18</v>
      </c>
      <c r="Y15" s="99" t="s">
        <v>19</v>
      </c>
      <c r="Z15" s="104">
        <v>13</v>
      </c>
      <c r="AA15" s="105">
        <v>53.846157073974602</v>
      </c>
      <c r="AB15" s="104" t="s">
        <v>173</v>
      </c>
      <c r="AC15" s="49">
        <f t="shared" si="1"/>
        <v>1</v>
      </c>
    </row>
    <row r="16" spans="1:29" ht="18.75" x14ac:dyDescent="0.25">
      <c r="A16" s="65" t="s">
        <v>66</v>
      </c>
      <c r="B16" s="66">
        <v>2</v>
      </c>
      <c r="E16" s="90" t="s">
        <v>153</v>
      </c>
      <c r="F16" s="90" t="s">
        <v>84</v>
      </c>
      <c r="G16" s="90">
        <v>44</v>
      </c>
      <c r="H16" s="90">
        <v>25</v>
      </c>
      <c r="I16" s="99" t="s">
        <v>119</v>
      </c>
      <c r="J16" s="92" t="s">
        <v>42</v>
      </c>
      <c r="K16" s="2"/>
      <c r="L16" s="2"/>
      <c r="M16" s="2"/>
      <c r="N16" s="5" t="s">
        <v>153</v>
      </c>
      <c r="O16" s="5" t="s">
        <v>84</v>
      </c>
      <c r="P16" s="5">
        <v>32</v>
      </c>
      <c r="Q16" s="55">
        <v>21.875</v>
      </c>
      <c r="R16" s="90" t="s">
        <v>74</v>
      </c>
      <c r="S16" s="49" t="str">
        <f t="shared" si="0"/>
        <v>O</v>
      </c>
      <c r="T16" s="2"/>
      <c r="U16" s="2"/>
      <c r="V16" s="2"/>
      <c r="W16" s="2"/>
      <c r="X16" s="90" t="s">
        <v>153</v>
      </c>
      <c r="Y16" s="99" t="s">
        <v>84</v>
      </c>
      <c r="Z16" s="104">
        <v>12</v>
      </c>
      <c r="AA16" s="105">
        <v>33.333335876464801</v>
      </c>
      <c r="AB16" s="104" t="s">
        <v>174</v>
      </c>
      <c r="AC16" s="49" t="str">
        <f t="shared" si="1"/>
        <v>O</v>
      </c>
    </row>
    <row r="17" spans="1:29" ht="18.75" x14ac:dyDescent="0.25">
      <c r="A17" s="71" t="s">
        <v>53</v>
      </c>
      <c r="B17" s="66">
        <v>2</v>
      </c>
      <c r="E17" s="90" t="s">
        <v>31</v>
      </c>
      <c r="F17" s="90" t="s">
        <v>21</v>
      </c>
      <c r="G17" s="90">
        <v>45</v>
      </c>
      <c r="H17" s="90">
        <v>48.888889312744098</v>
      </c>
      <c r="I17" s="99" t="s">
        <v>120</v>
      </c>
      <c r="J17" s="49">
        <f t="shared" si="2"/>
        <v>2</v>
      </c>
      <c r="K17" s="2"/>
      <c r="L17" s="2"/>
      <c r="M17" s="2"/>
      <c r="N17" s="5" t="s">
        <v>31</v>
      </c>
      <c r="O17" s="5" t="s">
        <v>21</v>
      </c>
      <c r="P17" s="5">
        <v>32</v>
      </c>
      <c r="Q17" s="55">
        <v>43.75</v>
      </c>
      <c r="R17" s="90" t="s">
        <v>72</v>
      </c>
      <c r="S17" s="49">
        <f t="shared" si="0"/>
        <v>2</v>
      </c>
      <c r="T17" s="2"/>
      <c r="U17" s="2"/>
      <c r="V17" s="2"/>
      <c r="W17" s="2"/>
      <c r="X17" s="90" t="s">
        <v>31</v>
      </c>
      <c r="Y17" s="99" t="s">
        <v>21</v>
      </c>
      <c r="Z17" s="104">
        <v>13</v>
      </c>
      <c r="AA17" s="105">
        <v>61.538463592529297</v>
      </c>
      <c r="AB17" s="104" t="s">
        <v>175</v>
      </c>
      <c r="AC17" s="49">
        <f t="shared" si="1"/>
        <v>2</v>
      </c>
    </row>
    <row r="18" spans="1:29" ht="18.75" x14ac:dyDescent="0.25">
      <c r="A18" s="72" t="s">
        <v>12</v>
      </c>
      <c r="B18" s="66">
        <v>2</v>
      </c>
      <c r="E18" s="90"/>
      <c r="F18" s="90"/>
      <c r="G18" s="90"/>
      <c r="H18" s="91"/>
      <c r="I18" s="90"/>
      <c r="J18" s="49"/>
      <c r="K18" s="2"/>
      <c r="L18" s="2"/>
      <c r="M18" s="2"/>
      <c r="N18" s="58"/>
      <c r="O18" s="58"/>
      <c r="P18" s="5"/>
      <c r="Q18" s="55"/>
      <c r="R18" s="2"/>
      <c r="S18" s="49"/>
      <c r="T18" s="2"/>
      <c r="U18" s="2"/>
      <c r="V18" s="2"/>
      <c r="W18" s="2"/>
      <c r="Z18" s="5"/>
      <c r="AA18" s="55"/>
      <c r="AB18" s="2"/>
      <c r="AC18" s="49"/>
    </row>
    <row r="19" spans="1:29" ht="18.75" x14ac:dyDescent="0.25">
      <c r="A19" s="73" t="s">
        <v>14</v>
      </c>
      <c r="B19" s="66">
        <v>2</v>
      </c>
      <c r="E19" s="90"/>
      <c r="F19" s="90"/>
      <c r="G19" s="90"/>
      <c r="H19" s="91"/>
      <c r="I19" s="90"/>
      <c r="J19" s="49"/>
      <c r="K19" s="2"/>
      <c r="L19" s="2"/>
      <c r="M19" s="2"/>
      <c r="N19" s="58"/>
      <c r="O19" s="58"/>
      <c r="P19" s="2"/>
      <c r="Q19" s="14"/>
      <c r="R19" s="58"/>
      <c r="S19" s="49"/>
      <c r="T19" s="2"/>
      <c r="U19" s="2"/>
      <c r="V19" s="2"/>
      <c r="W19" s="2"/>
      <c r="Z19" s="2"/>
      <c r="AA19" s="14"/>
      <c r="AC19" s="49"/>
    </row>
    <row r="20" spans="1:29" ht="18.75" x14ac:dyDescent="0.25">
      <c r="A20" s="65" t="s">
        <v>21</v>
      </c>
      <c r="B20" s="66">
        <v>2</v>
      </c>
      <c r="E20" s="90"/>
      <c r="F20" s="90"/>
      <c r="G20" s="90"/>
      <c r="H20" s="91"/>
      <c r="I20" s="90"/>
      <c r="J20" s="49"/>
      <c r="K20" s="2"/>
      <c r="L20" s="2"/>
      <c r="M20" s="2"/>
      <c r="N20" s="58"/>
      <c r="O20" s="58"/>
      <c r="P20" s="2"/>
      <c r="Q20" s="14"/>
      <c r="R20" s="2"/>
      <c r="S20" s="49"/>
      <c r="T20" s="2"/>
      <c r="U20" s="5"/>
      <c r="V20" s="5"/>
      <c r="W20" s="5"/>
      <c r="Z20" s="2"/>
      <c r="AA20" s="14"/>
      <c r="AB20" s="2"/>
      <c r="AC20" s="49"/>
    </row>
    <row r="21" spans="1:29" ht="18.75" x14ac:dyDescent="0.25">
      <c r="A21" s="70" t="s">
        <v>17</v>
      </c>
      <c r="B21" s="66">
        <v>2</v>
      </c>
      <c r="E21" s="90"/>
      <c r="F21" s="90"/>
      <c r="G21" s="90"/>
      <c r="H21" s="91"/>
      <c r="I21" s="90"/>
      <c r="J21" s="92"/>
      <c r="K21" s="2"/>
      <c r="L21" s="2"/>
      <c r="M21" s="2"/>
      <c r="N21" s="5"/>
      <c r="O21" s="5"/>
      <c r="P21" s="5"/>
      <c r="Q21" s="55"/>
      <c r="R21" s="2"/>
      <c r="S21" s="49"/>
      <c r="T21" s="2"/>
      <c r="U21" s="2"/>
      <c r="V21" s="2"/>
      <c r="W21" s="2"/>
      <c r="X21" s="5"/>
      <c r="Y21" s="5"/>
      <c r="Z21" s="5"/>
      <c r="AA21" s="55"/>
      <c r="AB21" s="2"/>
      <c r="AC21" s="49"/>
    </row>
    <row r="22" spans="1:29" ht="18.75" x14ac:dyDescent="0.25">
      <c r="A22" s="70" t="s">
        <v>62</v>
      </c>
      <c r="B22" s="66">
        <v>3</v>
      </c>
      <c r="E22" s="90"/>
      <c r="F22" s="90"/>
      <c r="G22" s="90"/>
      <c r="H22" s="91"/>
      <c r="I22" s="90"/>
      <c r="J22" s="49"/>
      <c r="K22" s="2"/>
      <c r="L22" s="2"/>
      <c r="M22" s="2"/>
      <c r="N22" s="5"/>
      <c r="O22" s="5"/>
      <c r="P22" s="5"/>
      <c r="Q22" s="55"/>
      <c r="R22" s="2"/>
      <c r="S22" s="49"/>
      <c r="T22" s="2"/>
      <c r="U22" s="2"/>
      <c r="V22" s="2"/>
      <c r="W22" s="2"/>
      <c r="X22" s="5"/>
      <c r="Y22" s="5"/>
      <c r="Z22" s="5"/>
      <c r="AA22" s="55"/>
      <c r="AB22" s="2"/>
      <c r="AC22" s="49"/>
    </row>
    <row r="23" spans="1:29" ht="18.75" x14ac:dyDescent="0.25">
      <c r="A23" s="70" t="s">
        <v>63</v>
      </c>
      <c r="B23" s="66">
        <v>3</v>
      </c>
      <c r="E23" s="2"/>
      <c r="F23" s="2"/>
      <c r="G23" s="34"/>
      <c r="H23" s="41"/>
      <c r="I23" s="34"/>
      <c r="J23" s="49"/>
      <c r="N23" s="5"/>
      <c r="O23" s="5"/>
      <c r="P23" s="5"/>
      <c r="Q23" s="55"/>
      <c r="R23" s="58"/>
      <c r="S23" s="49"/>
      <c r="T23" s="58"/>
      <c r="U23" s="2"/>
      <c r="V23" s="2"/>
      <c r="W23" s="2"/>
      <c r="X23" s="5"/>
      <c r="Y23" s="5"/>
      <c r="Z23" s="5"/>
      <c r="AA23" s="55"/>
      <c r="AC23" s="49"/>
    </row>
    <row r="24" spans="1:29" ht="18.75" x14ac:dyDescent="0.25">
      <c r="A24" s="70" t="s">
        <v>65</v>
      </c>
      <c r="B24" s="66">
        <v>3</v>
      </c>
      <c r="E24" s="58"/>
      <c r="F24" s="58"/>
      <c r="G24" s="34"/>
      <c r="H24" s="41"/>
      <c r="I24" s="34"/>
      <c r="J24" s="49"/>
      <c r="K24" s="2"/>
      <c r="L24" s="2"/>
      <c r="M24" s="2"/>
      <c r="N24" s="58"/>
      <c r="O24" s="58"/>
      <c r="P24" s="58"/>
      <c r="Q24" s="41"/>
      <c r="R24" s="58"/>
      <c r="S24" s="49"/>
      <c r="T24" s="2"/>
      <c r="U24" s="2"/>
      <c r="V24" s="2"/>
      <c r="W24" s="2"/>
      <c r="AA24" s="41"/>
      <c r="AC24" s="49"/>
    </row>
    <row r="25" spans="1:29" ht="18.75" x14ac:dyDescent="0.25">
      <c r="A25" s="74" t="s">
        <v>70</v>
      </c>
      <c r="B25" s="66">
        <v>3</v>
      </c>
      <c r="E25" s="58"/>
      <c r="F25" s="58"/>
      <c r="G25" s="34"/>
      <c r="H25" s="41"/>
      <c r="I25" s="34"/>
      <c r="J25" s="49"/>
      <c r="K25" s="2"/>
      <c r="L25" s="2"/>
      <c r="M25" s="2"/>
      <c r="N25" s="44"/>
      <c r="O25" s="44"/>
      <c r="P25" s="58"/>
      <c r="Q25" s="41"/>
      <c r="R25" s="2"/>
      <c r="S25" s="49"/>
      <c r="T25" s="2"/>
      <c r="U25" s="58"/>
      <c r="V25" s="58"/>
      <c r="W25" s="58"/>
      <c r="X25" s="44"/>
      <c r="Y25" s="44"/>
      <c r="AA25" s="41"/>
      <c r="AB25" s="2"/>
      <c r="AC25" s="49"/>
    </row>
    <row r="26" spans="1:29" ht="18.75" x14ac:dyDescent="0.25">
      <c r="A26" s="65" t="s">
        <v>44</v>
      </c>
      <c r="B26" s="66">
        <v>4</v>
      </c>
      <c r="E26" s="58"/>
      <c r="F26" s="58"/>
      <c r="G26" s="34"/>
      <c r="H26" s="41"/>
      <c r="I26" s="34"/>
      <c r="J26" s="49"/>
      <c r="K26" s="2"/>
      <c r="L26" s="2"/>
      <c r="M26" s="2"/>
      <c r="N26" s="5"/>
      <c r="O26" s="5"/>
      <c r="P26" s="5"/>
      <c r="Q26" s="55"/>
      <c r="R26" s="2"/>
      <c r="S26" s="49"/>
      <c r="T26" s="2"/>
      <c r="U26" s="58"/>
      <c r="V26" s="58"/>
      <c r="W26" s="58"/>
      <c r="X26" s="5"/>
      <c r="Y26" s="5"/>
      <c r="Z26" s="5"/>
      <c r="AA26" s="55"/>
      <c r="AB26" s="2"/>
      <c r="AC26" s="49"/>
    </row>
    <row r="27" spans="1:29" ht="18.75" x14ac:dyDescent="0.25">
      <c r="A27" s="65" t="s">
        <v>10</v>
      </c>
      <c r="B27" s="66">
        <v>4</v>
      </c>
      <c r="E27" s="2"/>
      <c r="F27" s="2"/>
      <c r="G27" s="34"/>
      <c r="H27" s="41"/>
      <c r="I27" s="34"/>
      <c r="J27" s="49"/>
      <c r="N27" s="58"/>
      <c r="O27" s="58"/>
      <c r="P27" s="58"/>
      <c r="Q27" s="41"/>
      <c r="R27" s="58"/>
      <c r="S27" s="49"/>
      <c r="T27" s="58"/>
      <c r="U27" s="5"/>
      <c r="V27" s="5"/>
      <c r="W27" s="5"/>
      <c r="AA27" s="41"/>
      <c r="AC27" s="49"/>
    </row>
    <row r="28" spans="1:29" ht="18.75" x14ac:dyDescent="0.25">
      <c r="A28" s="70" t="s">
        <v>64</v>
      </c>
      <c r="B28" s="66">
        <v>4</v>
      </c>
      <c r="E28" s="3"/>
      <c r="F28" s="58"/>
      <c r="G28" s="34"/>
      <c r="H28" s="41"/>
      <c r="I28" s="34"/>
      <c r="J28" s="49"/>
      <c r="N28" s="2"/>
      <c r="O28" s="2"/>
      <c r="P28" s="58"/>
      <c r="Q28" s="41"/>
      <c r="R28" s="5"/>
      <c r="S28" s="49"/>
      <c r="T28" s="58"/>
      <c r="U28" s="5"/>
      <c r="V28" s="5"/>
      <c r="W28" s="5"/>
      <c r="X28" s="2"/>
      <c r="Y28" s="2"/>
      <c r="AA28" s="41"/>
      <c r="AB28" s="5"/>
      <c r="AC28" s="49"/>
    </row>
    <row r="29" spans="1:29" ht="18.75" x14ac:dyDescent="0.25">
      <c r="A29" s="75" t="s">
        <v>20</v>
      </c>
      <c r="B29" s="76" t="s">
        <v>42</v>
      </c>
      <c r="E29" s="3"/>
      <c r="F29" s="58"/>
      <c r="G29" s="34"/>
      <c r="H29" s="41"/>
      <c r="I29" s="34"/>
      <c r="J29" s="49"/>
      <c r="N29" s="58"/>
      <c r="O29" s="58"/>
      <c r="P29" s="58"/>
      <c r="Q29" s="41"/>
      <c r="R29" s="58"/>
      <c r="S29" s="49"/>
      <c r="T29" s="58"/>
      <c r="U29" s="58"/>
      <c r="V29" s="58"/>
      <c r="W29" s="58"/>
      <c r="AA29" s="41"/>
      <c r="AC29" s="49"/>
    </row>
    <row r="30" spans="1:29" ht="18.75" x14ac:dyDescent="0.25">
      <c r="A30" s="77" t="s">
        <v>58</v>
      </c>
      <c r="B30" s="76" t="s">
        <v>42</v>
      </c>
      <c r="E30" s="3"/>
      <c r="F30" s="58"/>
      <c r="G30" s="34"/>
      <c r="H30" s="41"/>
      <c r="I30" s="34"/>
      <c r="J30" s="49"/>
      <c r="N30" s="5"/>
      <c r="O30" s="58"/>
      <c r="P30" s="58"/>
      <c r="Q30" s="41"/>
      <c r="R30" s="58"/>
      <c r="S30" s="49"/>
      <c r="T30" s="58"/>
      <c r="U30" s="58"/>
      <c r="V30" s="58"/>
      <c r="W30" s="58"/>
      <c r="X30" s="5"/>
      <c r="AA30" s="41"/>
      <c r="AC30" s="49"/>
    </row>
    <row r="31" spans="1:29" ht="18.75" x14ac:dyDescent="0.25">
      <c r="A31" s="78" t="s">
        <v>52</v>
      </c>
      <c r="B31" s="76" t="s">
        <v>43</v>
      </c>
      <c r="E31" s="3"/>
      <c r="F31" s="58"/>
      <c r="G31" s="34"/>
      <c r="H31" s="41"/>
      <c r="I31" s="34"/>
      <c r="J31" s="49"/>
      <c r="K31" s="5"/>
      <c r="L31" s="5"/>
      <c r="M31" s="5"/>
      <c r="N31" s="58"/>
      <c r="O31" s="58"/>
      <c r="P31" s="58"/>
      <c r="Q31" s="41"/>
      <c r="R31" s="58"/>
      <c r="S31" s="49"/>
      <c r="T31" s="58"/>
      <c r="U31" s="58"/>
      <c r="V31" s="58"/>
      <c r="W31" s="58"/>
      <c r="AA31" s="41"/>
      <c r="AC31" s="49"/>
    </row>
    <row r="32" spans="1:29" x14ac:dyDescent="0.25">
      <c r="E32" s="3"/>
      <c r="F32" s="58"/>
      <c r="G32" s="58"/>
      <c r="H32" s="58"/>
      <c r="I32" s="58"/>
      <c r="J32" s="58"/>
      <c r="K32" s="5"/>
      <c r="L32" s="5"/>
      <c r="M32" s="5"/>
      <c r="N32" s="58"/>
      <c r="O32" s="58"/>
      <c r="P32" s="58"/>
      <c r="Q32" s="58"/>
      <c r="R32" s="58"/>
      <c r="S32" s="58"/>
      <c r="T32" s="58"/>
    </row>
    <row r="33" spans="5:29" x14ac:dyDescent="0.25">
      <c r="E33" s="93" t="s">
        <v>179</v>
      </c>
      <c r="F33" s="59"/>
      <c r="G33" s="59"/>
      <c r="H33" s="59"/>
      <c r="I33" s="59"/>
      <c r="J33" s="59"/>
      <c r="K33" s="5"/>
      <c r="L33" s="5"/>
      <c r="M33" s="5"/>
      <c r="N33" s="93" t="s">
        <v>179</v>
      </c>
      <c r="O33" s="59"/>
      <c r="P33" s="59"/>
      <c r="Q33" s="59"/>
      <c r="R33" s="59"/>
      <c r="S33" s="59"/>
      <c r="T33" s="58"/>
      <c r="X33" s="93" t="s">
        <v>179</v>
      </c>
    </row>
    <row r="34" spans="5:29" x14ac:dyDescent="0.25">
      <c r="E34" s="25" t="s">
        <v>180</v>
      </c>
      <c r="F34" s="93" t="s">
        <v>181</v>
      </c>
      <c r="G34" s="59"/>
      <c r="H34" s="59"/>
      <c r="I34" s="59"/>
      <c r="J34" s="44" t="s">
        <v>0</v>
      </c>
      <c r="K34" s="5"/>
      <c r="L34" s="5"/>
      <c r="M34" s="5"/>
      <c r="N34" s="25" t="s">
        <v>2</v>
      </c>
      <c r="O34" s="93" t="s">
        <v>122</v>
      </c>
      <c r="P34" s="59"/>
      <c r="Q34" s="59"/>
      <c r="R34" s="59"/>
      <c r="S34" s="44" t="s">
        <v>0</v>
      </c>
      <c r="T34" s="58"/>
      <c r="X34" s="25" t="s">
        <v>3</v>
      </c>
      <c r="Y34" s="93" t="s">
        <v>122</v>
      </c>
      <c r="AC34" s="44" t="s">
        <v>0</v>
      </c>
    </row>
    <row r="35" spans="5:29" x14ac:dyDescent="0.25">
      <c r="E35" s="5" t="s">
        <v>4</v>
      </c>
      <c r="F35" s="5" t="s">
        <v>5</v>
      </c>
      <c r="G35" s="5" t="s">
        <v>6</v>
      </c>
      <c r="H35" s="5" t="s">
        <v>7</v>
      </c>
      <c r="I35" s="59" t="s">
        <v>8</v>
      </c>
      <c r="J35" s="59"/>
      <c r="K35" s="5"/>
      <c r="L35" s="5"/>
      <c r="M35" s="5"/>
      <c r="N35" s="5" t="s">
        <v>4</v>
      </c>
      <c r="O35" s="5" t="s">
        <v>5</v>
      </c>
      <c r="P35" s="5" t="s">
        <v>6</v>
      </c>
      <c r="Q35" s="5" t="s">
        <v>7</v>
      </c>
      <c r="R35" s="59" t="s">
        <v>8</v>
      </c>
      <c r="S35" s="59"/>
      <c r="T35" s="58"/>
      <c r="X35" s="5" t="s">
        <v>4</v>
      </c>
      <c r="Y35" s="5" t="s">
        <v>5</v>
      </c>
      <c r="Z35" s="5" t="s">
        <v>6</v>
      </c>
      <c r="AA35" s="5" t="s">
        <v>7</v>
      </c>
      <c r="AB35" s="59" t="s">
        <v>8</v>
      </c>
    </row>
    <row r="36" spans="5:29" ht="15.75" customHeight="1" x14ac:dyDescent="0.25">
      <c r="E36" s="99" t="s">
        <v>47</v>
      </c>
      <c r="F36" s="99" t="s">
        <v>48</v>
      </c>
      <c r="G36" s="99">
        <v>43</v>
      </c>
      <c r="H36" s="100">
        <v>81.395347595214801</v>
      </c>
      <c r="I36" s="99" t="s">
        <v>132</v>
      </c>
      <c r="J36" s="49">
        <f>VLOOKUP(F36,$F$3:$J$22,5,FALSE)</f>
        <v>1</v>
      </c>
      <c r="K36" s="5"/>
      <c r="L36" s="5"/>
      <c r="M36" s="5"/>
      <c r="N36" s="90" t="s">
        <v>47</v>
      </c>
      <c r="O36" s="90" t="s">
        <v>48</v>
      </c>
      <c r="P36" s="90">
        <v>32</v>
      </c>
      <c r="Q36" s="90">
        <v>75</v>
      </c>
      <c r="R36" s="90" t="s">
        <v>154</v>
      </c>
      <c r="S36" s="49">
        <f>VLOOKUP(O36,$F$3:$J$22,5,FALSE)</f>
        <v>1</v>
      </c>
      <c r="T36" s="58"/>
      <c r="X36" s="90" t="s">
        <v>47</v>
      </c>
      <c r="Y36" s="90" t="s">
        <v>48</v>
      </c>
      <c r="Z36" s="90">
        <v>11</v>
      </c>
      <c r="AA36" s="90">
        <v>100</v>
      </c>
      <c r="AB36" s="90" t="s">
        <v>182</v>
      </c>
      <c r="AC36" s="49">
        <f>VLOOKUP(Y36,$F$3:$J$22,5,FALSE)</f>
        <v>1</v>
      </c>
    </row>
    <row r="37" spans="5:29" ht="15" customHeight="1" x14ac:dyDescent="0.25">
      <c r="E37" s="99" t="s">
        <v>145</v>
      </c>
      <c r="F37" s="99" t="s">
        <v>83</v>
      </c>
      <c r="G37" s="99">
        <v>43</v>
      </c>
      <c r="H37" s="100">
        <v>27.906978607177699</v>
      </c>
      <c r="I37" s="99" t="s">
        <v>133</v>
      </c>
      <c r="J37" s="49">
        <f t="shared" ref="J37:J49" si="3">VLOOKUP(F37,$F$3:$J$22,5,FALSE)</f>
        <v>1</v>
      </c>
      <c r="N37" s="90" t="s">
        <v>145</v>
      </c>
      <c r="O37" s="90" t="s">
        <v>83</v>
      </c>
      <c r="P37" s="90">
        <v>32</v>
      </c>
      <c r="Q37" s="90">
        <v>37.5</v>
      </c>
      <c r="R37" s="90" t="s">
        <v>155</v>
      </c>
      <c r="S37" s="49">
        <f t="shared" ref="S37:S49" si="4">VLOOKUP(O37,$F$3:$J$22,5,FALSE)</f>
        <v>1</v>
      </c>
      <c r="X37" s="90" t="s">
        <v>145</v>
      </c>
      <c r="Y37" s="90" t="s">
        <v>83</v>
      </c>
      <c r="Z37" s="90">
        <v>11</v>
      </c>
      <c r="AA37" s="90">
        <v>0</v>
      </c>
      <c r="AB37" s="90" t="s">
        <v>183</v>
      </c>
      <c r="AC37" s="49">
        <f t="shared" ref="AC37:AC49" si="5">VLOOKUP(Y37,$F$3:$J$22,5,FALSE)</f>
        <v>1</v>
      </c>
    </row>
    <row r="38" spans="5:29" ht="15" customHeight="1" x14ac:dyDescent="0.25">
      <c r="E38" s="99" t="s">
        <v>9</v>
      </c>
      <c r="F38" s="99" t="s">
        <v>10</v>
      </c>
      <c r="G38" s="99">
        <v>43</v>
      </c>
      <c r="H38" s="100">
        <v>16.279069900512699</v>
      </c>
      <c r="I38" s="99" t="s">
        <v>134</v>
      </c>
      <c r="J38" s="49">
        <f t="shared" si="3"/>
        <v>4</v>
      </c>
      <c r="N38" s="90" t="s">
        <v>9</v>
      </c>
      <c r="O38" s="90" t="s">
        <v>10</v>
      </c>
      <c r="P38" s="90">
        <v>32</v>
      </c>
      <c r="Q38" s="90">
        <v>15.625</v>
      </c>
      <c r="R38" s="90" t="s">
        <v>156</v>
      </c>
      <c r="S38" s="49">
        <f t="shared" si="4"/>
        <v>4</v>
      </c>
      <c r="X38" s="90" t="s">
        <v>9</v>
      </c>
      <c r="Y38" s="90" t="s">
        <v>10</v>
      </c>
      <c r="Z38" s="90">
        <v>11</v>
      </c>
      <c r="AA38" s="90">
        <v>18.181818008422901</v>
      </c>
      <c r="AB38" s="90" t="s">
        <v>184</v>
      </c>
      <c r="AC38" s="49">
        <f t="shared" si="5"/>
        <v>4</v>
      </c>
    </row>
    <row r="39" spans="5:29" ht="15" customHeight="1" x14ac:dyDescent="0.25">
      <c r="E39" s="99" t="s">
        <v>22</v>
      </c>
      <c r="F39" s="99" t="s">
        <v>23</v>
      </c>
      <c r="G39" s="99">
        <v>47</v>
      </c>
      <c r="H39" s="100">
        <v>100</v>
      </c>
      <c r="I39" s="99" t="s">
        <v>135</v>
      </c>
      <c r="J39" s="49">
        <f t="shared" si="3"/>
        <v>1</v>
      </c>
      <c r="N39" s="90" t="s">
        <v>22</v>
      </c>
      <c r="O39" s="90" t="s">
        <v>23</v>
      </c>
      <c r="P39" s="90">
        <v>32</v>
      </c>
      <c r="Q39" s="90">
        <v>100</v>
      </c>
      <c r="R39" s="90" t="s">
        <v>157</v>
      </c>
      <c r="S39" s="49">
        <f t="shared" si="4"/>
        <v>1</v>
      </c>
      <c r="X39" s="90" t="s">
        <v>22</v>
      </c>
      <c r="Y39" s="90" t="s">
        <v>23</v>
      </c>
      <c r="Z39" s="90">
        <v>15</v>
      </c>
      <c r="AA39" s="90">
        <v>100</v>
      </c>
      <c r="AB39" s="90" t="s">
        <v>185</v>
      </c>
      <c r="AC39" s="49">
        <f t="shared" si="5"/>
        <v>1</v>
      </c>
    </row>
    <row r="40" spans="5:29" ht="15" customHeight="1" x14ac:dyDescent="0.25">
      <c r="E40" s="99" t="s">
        <v>24</v>
      </c>
      <c r="F40" s="99" t="s">
        <v>25</v>
      </c>
      <c r="G40" s="99">
        <v>43</v>
      </c>
      <c r="H40" s="100">
        <v>46.511631011962898</v>
      </c>
      <c r="I40" s="99" t="s">
        <v>147</v>
      </c>
      <c r="J40" s="49">
        <f t="shared" si="3"/>
        <v>1</v>
      </c>
      <c r="N40" s="90" t="s">
        <v>24</v>
      </c>
      <c r="O40" s="90" t="s">
        <v>25</v>
      </c>
      <c r="P40" s="90">
        <v>32</v>
      </c>
      <c r="Q40" s="90">
        <v>28.125</v>
      </c>
      <c r="R40" s="90" t="s">
        <v>71</v>
      </c>
      <c r="S40" s="49">
        <f t="shared" si="4"/>
        <v>1</v>
      </c>
      <c r="X40" s="90" t="s">
        <v>24</v>
      </c>
      <c r="Y40" s="90" t="s">
        <v>25</v>
      </c>
      <c r="Z40" s="90">
        <v>11</v>
      </c>
      <c r="AA40" s="90">
        <v>100</v>
      </c>
      <c r="AB40" s="90" t="s">
        <v>182</v>
      </c>
      <c r="AC40" s="49">
        <f t="shared" si="5"/>
        <v>1</v>
      </c>
    </row>
    <row r="41" spans="5:29" ht="15" customHeight="1" x14ac:dyDescent="0.25">
      <c r="E41" s="99" t="s">
        <v>26</v>
      </c>
      <c r="F41" s="99" t="s">
        <v>27</v>
      </c>
      <c r="G41" s="99">
        <v>43</v>
      </c>
      <c r="H41" s="100">
        <v>11.6279077529907</v>
      </c>
      <c r="I41" s="99" t="s">
        <v>149</v>
      </c>
      <c r="J41" s="49">
        <f t="shared" si="3"/>
        <v>1</v>
      </c>
      <c r="N41" s="90" t="s">
        <v>26</v>
      </c>
      <c r="O41" s="90" t="s">
        <v>27</v>
      </c>
      <c r="P41" s="90">
        <v>32</v>
      </c>
      <c r="Q41" s="90">
        <v>12.5</v>
      </c>
      <c r="R41" s="90" t="s">
        <v>156</v>
      </c>
      <c r="S41" s="49">
        <f t="shared" si="4"/>
        <v>1</v>
      </c>
      <c r="X41" s="90" t="s">
        <v>26</v>
      </c>
      <c r="Y41" s="90" t="s">
        <v>27</v>
      </c>
      <c r="Z41" s="90">
        <v>11</v>
      </c>
      <c r="AA41" s="90">
        <v>9.0909090042114293</v>
      </c>
      <c r="AB41" s="90" t="s">
        <v>68</v>
      </c>
      <c r="AC41" s="49">
        <f t="shared" si="5"/>
        <v>1</v>
      </c>
    </row>
    <row r="42" spans="5:29" ht="15" customHeight="1" x14ac:dyDescent="0.25">
      <c r="E42" s="99" t="s">
        <v>50</v>
      </c>
      <c r="F42" s="99" t="s">
        <v>51</v>
      </c>
      <c r="G42" s="99">
        <v>43</v>
      </c>
      <c r="H42" s="100">
        <v>9.3023252487182599</v>
      </c>
      <c r="I42" s="99" t="s">
        <v>137</v>
      </c>
      <c r="J42" s="49">
        <f t="shared" si="3"/>
        <v>1</v>
      </c>
      <c r="N42" s="90" t="s">
        <v>50</v>
      </c>
      <c r="O42" s="90" t="s">
        <v>51</v>
      </c>
      <c r="P42" s="90">
        <v>32</v>
      </c>
      <c r="Q42" s="90">
        <v>12.5</v>
      </c>
      <c r="R42" s="90" t="s">
        <v>158</v>
      </c>
      <c r="S42" s="49">
        <f t="shared" si="4"/>
        <v>1</v>
      </c>
      <c r="X42" s="90" t="s">
        <v>50</v>
      </c>
      <c r="Y42" s="90" t="s">
        <v>51</v>
      </c>
      <c r="Z42" s="90">
        <v>11</v>
      </c>
      <c r="AA42" s="90">
        <v>0</v>
      </c>
      <c r="AB42" s="90" t="s">
        <v>183</v>
      </c>
      <c r="AC42" s="49">
        <f t="shared" si="5"/>
        <v>1</v>
      </c>
    </row>
    <row r="43" spans="5:29" ht="15" customHeight="1" x14ac:dyDescent="0.25">
      <c r="E43" s="99" t="s">
        <v>11</v>
      </c>
      <c r="F43" s="99" t="s">
        <v>12</v>
      </c>
      <c r="G43" s="99">
        <v>43</v>
      </c>
      <c r="H43" s="100">
        <v>2.3255813121795699</v>
      </c>
      <c r="I43" s="99" t="s">
        <v>138</v>
      </c>
      <c r="J43" s="49">
        <f t="shared" si="3"/>
        <v>2</v>
      </c>
      <c r="N43" s="90" t="s">
        <v>11</v>
      </c>
      <c r="O43" s="90" t="s">
        <v>12</v>
      </c>
      <c r="P43" s="90">
        <v>32</v>
      </c>
      <c r="Q43" s="90">
        <v>3.125</v>
      </c>
      <c r="R43" s="90" t="s">
        <v>73</v>
      </c>
      <c r="S43" s="49">
        <f t="shared" si="4"/>
        <v>2</v>
      </c>
      <c r="X43" s="90" t="s">
        <v>11</v>
      </c>
      <c r="Y43" s="90" t="s">
        <v>12</v>
      </c>
      <c r="Z43" s="90">
        <v>11</v>
      </c>
      <c r="AA43" s="90">
        <v>0</v>
      </c>
      <c r="AB43" s="90" t="s">
        <v>183</v>
      </c>
      <c r="AC43" s="49">
        <f t="shared" si="5"/>
        <v>2</v>
      </c>
    </row>
    <row r="44" spans="5:29" ht="15" customHeight="1" x14ac:dyDescent="0.25">
      <c r="E44" s="99" t="s">
        <v>13</v>
      </c>
      <c r="F44" s="99" t="s">
        <v>14</v>
      </c>
      <c r="G44" s="99">
        <v>43</v>
      </c>
      <c r="H44" s="100">
        <v>2.3255813121795699</v>
      </c>
      <c r="I44" s="99" t="s">
        <v>152</v>
      </c>
      <c r="J44" s="49">
        <f t="shared" si="3"/>
        <v>2</v>
      </c>
      <c r="N44" s="90" t="s">
        <v>13</v>
      </c>
      <c r="O44" s="90" t="s">
        <v>14</v>
      </c>
      <c r="P44" s="90">
        <v>32</v>
      </c>
      <c r="Q44" s="90">
        <v>3.125</v>
      </c>
      <c r="R44" s="90" t="s">
        <v>159</v>
      </c>
      <c r="S44" s="49">
        <f t="shared" si="4"/>
        <v>2</v>
      </c>
      <c r="X44" s="90" t="s">
        <v>13</v>
      </c>
      <c r="Y44" s="90" t="s">
        <v>14</v>
      </c>
      <c r="Z44" s="90">
        <v>11</v>
      </c>
      <c r="AA44" s="90">
        <v>0</v>
      </c>
      <c r="AB44" s="90" t="s">
        <v>183</v>
      </c>
      <c r="AC44" s="49">
        <f t="shared" si="5"/>
        <v>2</v>
      </c>
    </row>
    <row r="45" spans="5:29" ht="15" customHeight="1" x14ac:dyDescent="0.25">
      <c r="E45" s="99" t="s">
        <v>28</v>
      </c>
      <c r="F45" s="99" t="s">
        <v>29</v>
      </c>
      <c r="G45" s="99">
        <v>43</v>
      </c>
      <c r="H45" s="100">
        <v>4.65116262435913</v>
      </c>
      <c r="I45" s="99" t="s">
        <v>138</v>
      </c>
      <c r="J45" s="49">
        <f t="shared" si="3"/>
        <v>2</v>
      </c>
      <c r="N45" s="90" t="s">
        <v>28</v>
      </c>
      <c r="O45" s="90" t="s">
        <v>29</v>
      </c>
      <c r="P45" s="90">
        <v>32</v>
      </c>
      <c r="Q45" s="90">
        <v>0</v>
      </c>
      <c r="R45" s="90" t="s">
        <v>160</v>
      </c>
      <c r="S45" s="49">
        <f t="shared" si="4"/>
        <v>2</v>
      </c>
      <c r="X45" s="90" t="s">
        <v>28</v>
      </c>
      <c r="Y45" s="90" t="s">
        <v>29</v>
      </c>
      <c r="Z45" s="90">
        <v>11</v>
      </c>
      <c r="AA45" s="90">
        <v>18.181818008422901</v>
      </c>
      <c r="AB45" s="90" t="s">
        <v>184</v>
      </c>
      <c r="AC45" s="49">
        <f t="shared" si="5"/>
        <v>2</v>
      </c>
    </row>
    <row r="46" spans="5:29" ht="15" customHeight="1" x14ac:dyDescent="0.25">
      <c r="E46" s="99" t="s">
        <v>15</v>
      </c>
      <c r="F46" s="99" t="s">
        <v>16</v>
      </c>
      <c r="G46" s="99">
        <v>43</v>
      </c>
      <c r="H46" s="100">
        <v>16.279069900512699</v>
      </c>
      <c r="I46" s="99" t="s">
        <v>134</v>
      </c>
      <c r="J46" s="49">
        <f t="shared" si="3"/>
        <v>1</v>
      </c>
      <c r="N46" s="90" t="s">
        <v>15</v>
      </c>
      <c r="O46" s="90" t="s">
        <v>16</v>
      </c>
      <c r="P46" s="90">
        <v>32</v>
      </c>
      <c r="Q46" s="90">
        <v>18.75</v>
      </c>
      <c r="R46" s="90" t="s">
        <v>161</v>
      </c>
      <c r="S46" s="49">
        <f t="shared" si="4"/>
        <v>1</v>
      </c>
      <c r="X46" s="90" t="s">
        <v>15</v>
      </c>
      <c r="Y46" s="90" t="s">
        <v>16</v>
      </c>
      <c r="Z46" s="90">
        <v>11</v>
      </c>
      <c r="AA46" s="90">
        <v>9.0909090042114293</v>
      </c>
      <c r="AB46" s="90" t="s">
        <v>68</v>
      </c>
      <c r="AC46" s="49">
        <f t="shared" si="5"/>
        <v>1</v>
      </c>
    </row>
    <row r="47" spans="5:29" ht="15" customHeight="1" x14ac:dyDescent="0.25">
      <c r="E47" s="99" t="s">
        <v>18</v>
      </c>
      <c r="F47" s="99" t="s">
        <v>19</v>
      </c>
      <c r="G47" s="99">
        <v>43</v>
      </c>
      <c r="H47" s="100">
        <v>41.860466003417997</v>
      </c>
      <c r="I47" s="99" t="s">
        <v>140</v>
      </c>
      <c r="J47" s="49">
        <f t="shared" si="3"/>
        <v>1</v>
      </c>
      <c r="N47" s="90" t="s">
        <v>18</v>
      </c>
      <c r="O47" s="90" t="s">
        <v>19</v>
      </c>
      <c r="P47" s="90">
        <v>32</v>
      </c>
      <c r="Q47" s="90">
        <v>40.625</v>
      </c>
      <c r="R47" s="90" t="s">
        <v>162</v>
      </c>
      <c r="S47" s="49">
        <f t="shared" si="4"/>
        <v>1</v>
      </c>
      <c r="X47" s="90" t="s">
        <v>18</v>
      </c>
      <c r="Y47" s="90" t="s">
        <v>19</v>
      </c>
      <c r="Z47" s="90">
        <v>11</v>
      </c>
      <c r="AA47" s="90">
        <v>45.454547882080099</v>
      </c>
      <c r="AB47" s="90" t="s">
        <v>186</v>
      </c>
      <c r="AC47" s="49">
        <f t="shared" si="5"/>
        <v>1</v>
      </c>
    </row>
    <row r="48" spans="5:29" ht="15" customHeight="1" x14ac:dyDescent="0.25">
      <c r="E48" s="99" t="s">
        <v>153</v>
      </c>
      <c r="F48" s="99" t="s">
        <v>84</v>
      </c>
      <c r="G48" s="99">
        <v>43</v>
      </c>
      <c r="H48" s="100">
        <v>25.581396102905298</v>
      </c>
      <c r="I48" s="99" t="s">
        <v>141</v>
      </c>
      <c r="J48" s="49" t="str">
        <f t="shared" si="3"/>
        <v>O</v>
      </c>
      <c r="N48" s="90" t="s">
        <v>153</v>
      </c>
      <c r="O48" s="90" t="s">
        <v>84</v>
      </c>
      <c r="P48" s="90">
        <v>32</v>
      </c>
      <c r="Q48" s="90">
        <v>21.875</v>
      </c>
      <c r="R48" s="90" t="s">
        <v>74</v>
      </c>
      <c r="S48" s="49" t="str">
        <f t="shared" si="4"/>
        <v>O</v>
      </c>
      <c r="X48" s="90" t="s">
        <v>153</v>
      </c>
      <c r="Y48" s="90" t="s">
        <v>84</v>
      </c>
      <c r="Z48" s="90">
        <v>11</v>
      </c>
      <c r="AA48" s="90">
        <v>36.363636016845703</v>
      </c>
      <c r="AB48" s="90" t="s">
        <v>187</v>
      </c>
      <c r="AC48" s="49" t="str">
        <f t="shared" si="5"/>
        <v>O</v>
      </c>
    </row>
    <row r="49" spans="5:29" ht="15" customHeight="1" x14ac:dyDescent="0.25">
      <c r="E49" s="99" t="s">
        <v>31</v>
      </c>
      <c r="F49" s="99" t="s">
        <v>21</v>
      </c>
      <c r="G49" s="99">
        <v>43</v>
      </c>
      <c r="H49" s="100">
        <v>48.837207794189503</v>
      </c>
      <c r="I49" s="99" t="s">
        <v>142</v>
      </c>
      <c r="J49" s="49">
        <f t="shared" si="3"/>
        <v>2</v>
      </c>
      <c r="N49" s="90" t="s">
        <v>31</v>
      </c>
      <c r="O49" s="90" t="s">
        <v>21</v>
      </c>
      <c r="P49" s="90">
        <v>32</v>
      </c>
      <c r="Q49" s="90">
        <v>43.75</v>
      </c>
      <c r="R49" s="90" t="s">
        <v>72</v>
      </c>
      <c r="S49" s="49">
        <f t="shared" si="4"/>
        <v>2</v>
      </c>
      <c r="X49" s="90" t="s">
        <v>31</v>
      </c>
      <c r="Y49" s="90" t="s">
        <v>21</v>
      </c>
      <c r="Z49" s="90">
        <v>11</v>
      </c>
      <c r="AA49" s="90">
        <v>63.636363983154297</v>
      </c>
      <c r="AB49" s="90" t="s">
        <v>188</v>
      </c>
      <c r="AC49" s="49">
        <f t="shared" si="5"/>
        <v>2</v>
      </c>
    </row>
    <row r="50" spans="5:29" ht="15" customHeight="1" x14ac:dyDescent="0.25">
      <c r="E50" s="99"/>
      <c r="F50" s="99"/>
      <c r="G50" s="99"/>
      <c r="H50" s="100"/>
      <c r="I50" s="99"/>
      <c r="J50" s="49"/>
      <c r="N50" s="99"/>
      <c r="O50" s="99"/>
      <c r="P50" s="99"/>
      <c r="Q50" s="100"/>
      <c r="R50" s="99"/>
      <c r="S50" s="49"/>
    </row>
    <row r="51" spans="5:29" ht="15" customHeight="1" x14ac:dyDescent="0.25">
      <c r="E51" s="99"/>
      <c r="F51" s="99"/>
      <c r="G51" s="99"/>
      <c r="H51" s="100"/>
      <c r="I51" s="99"/>
      <c r="J51" s="49"/>
      <c r="N51" s="99"/>
      <c r="O51" s="99"/>
      <c r="P51" s="99"/>
      <c r="Q51" s="100"/>
      <c r="R51" s="99"/>
      <c r="S51" s="49"/>
    </row>
    <row r="52" spans="5:29" ht="15" customHeight="1" x14ac:dyDescent="0.25">
      <c r="E52" s="99"/>
      <c r="F52" s="99"/>
      <c r="G52" s="99"/>
      <c r="H52" s="100"/>
      <c r="I52" s="99"/>
      <c r="J52" s="49"/>
      <c r="N52" s="99"/>
      <c r="O52" s="99"/>
      <c r="P52" s="99"/>
      <c r="Q52" s="100"/>
      <c r="R52" s="99"/>
      <c r="S52" s="49"/>
    </row>
    <row r="53" spans="5:29" ht="15" customHeight="1" x14ac:dyDescent="0.25">
      <c r="E53" s="99"/>
      <c r="F53" s="99"/>
      <c r="G53" s="99"/>
      <c r="H53" s="100"/>
      <c r="I53" s="99"/>
      <c r="J53" s="49"/>
      <c r="N53" s="99"/>
      <c r="O53" s="99"/>
      <c r="P53" s="99"/>
      <c r="Q53" s="100"/>
      <c r="R53" s="99"/>
      <c r="S53" s="49"/>
    </row>
    <row r="54" spans="5:29" ht="15" customHeight="1" x14ac:dyDescent="0.25">
      <c r="E54" s="99"/>
      <c r="F54" s="99"/>
      <c r="G54" s="99"/>
      <c r="H54" s="100"/>
      <c r="I54" s="99"/>
      <c r="J54" s="49"/>
      <c r="N54" s="99"/>
      <c r="O54" s="99"/>
      <c r="P54" s="99"/>
      <c r="Q54" s="100"/>
      <c r="R54" s="99"/>
      <c r="S54" s="4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%ris_all</vt:lpstr>
      <vt:lpstr>bl</vt:lpstr>
      <vt:lpstr>st</vt:lpstr>
      <vt:lpstr>graph_ECOandNogrowth</vt:lpstr>
      <vt:lpstr>graph_eco</vt:lpstr>
      <vt:lpstr>eco_checking%r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Ana Masim</dc:creator>
  <cp:lastModifiedBy>Maricel Alea</cp:lastModifiedBy>
  <dcterms:created xsi:type="dcterms:W3CDTF">2020-01-23T01:34:26Z</dcterms:created>
  <dcterms:modified xsi:type="dcterms:W3CDTF">2025-01-22T07:44:29Z</dcterms:modified>
</cp:coreProperties>
</file>