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Resonant doping\Data\Data for Terra\"/>
    </mc:Choice>
  </mc:AlternateContent>
  <xr:revisionPtr revIDLastSave="0" documentId="13_ncr:1_{4894A8A1-DDD7-4871-9276-FA5BF2A62239}" xr6:coauthVersionLast="47" xr6:coauthVersionMax="47" xr10:uidLastSave="{00000000-0000-0000-0000-000000000000}"/>
  <bookViews>
    <workbookView xWindow="-96" yWindow="-96" windowWidth="23232" windowHeight="12552" tabRatio="911" activeTab="5" xr2:uid="{00000000-000D-0000-FFFF-FFFF00000000}"/>
  </bookViews>
  <sheets>
    <sheet name="overview" sheetId="1" r:id="rId1"/>
    <sheet name="resistivity (mOhm-cm)" sheetId="2" r:id="rId2"/>
    <sheet name="Hall carrier (cm^-3)" sheetId="3" r:id="rId3"/>
    <sheet name="Hall mobility (cm^2Vs)" sheetId="4" r:id="rId4"/>
    <sheet name="Seebeck (uVK)" sheetId="5" r:id="rId5"/>
    <sheet name="Nernst (uVKT)" sheetId="6" r:id="rId6"/>
    <sheet name="Nernst (uVKT)repeatedmsts" sheetId="7" r:id="rId7"/>
    <sheet name="&quot;nernst mobility&quot;" sheetId="8" r:id="rId8"/>
    <sheet name="MOFC" sheetId="14" r:id="rId9"/>
    <sheet name="MOFC2" sheetId="9" r:id="rId10"/>
    <sheet name="MOFC3" sheetId="10" r:id="rId11"/>
    <sheet name="MOFC_rskylimit" sheetId="11" r:id="rId12"/>
    <sheet name="MOFC_r2skylimit" sheetId="12" r:id="rId13"/>
    <sheet name="MOFC_r3skylimit" sheetId="13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8" l="1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H16" i="1"/>
  <c r="F16" i="1"/>
  <c r="H15" i="1"/>
  <c r="F15" i="1"/>
  <c r="H14" i="1"/>
  <c r="F14" i="1"/>
  <c r="F13" i="1"/>
  <c r="F11" i="1"/>
  <c r="F10" i="1"/>
  <c r="F9" i="1"/>
  <c r="F8" i="1"/>
  <c r="F7" i="1"/>
  <c r="F6" i="1"/>
  <c r="F5" i="1"/>
  <c r="F4" i="1"/>
  <c r="F2" i="1"/>
</calcChain>
</file>

<file path=xl/sharedStrings.xml><?xml version="1.0" encoding="utf-8"?>
<sst xmlns="http://schemas.openxmlformats.org/spreadsheetml/2006/main" count="516" uniqueCount="84">
  <si>
    <t>Sample</t>
  </si>
  <si>
    <t>x</t>
  </si>
  <si>
    <t>Stoich</t>
  </si>
  <si>
    <t>rho temp</t>
  </si>
  <si>
    <t>hall temp</t>
  </si>
  <si>
    <t>Stemp</t>
  </si>
  <si>
    <t xml:space="preserve">Ntemp </t>
  </si>
  <si>
    <t>seebeck where you come form</t>
  </si>
  <si>
    <t>resistivity (mOhm-cm)</t>
  </si>
  <si>
    <t>Hall carrier (cm^-3)</t>
  </si>
  <si>
    <t>Seebeck (uVK)</t>
  </si>
  <si>
    <t>Nernst (uVKT)</t>
  </si>
  <si>
    <t>Hall mobility</t>
  </si>
  <si>
    <t>color</t>
  </si>
  <si>
    <t>RD_1</t>
  </si>
  <si>
    <t>SnTe</t>
  </si>
  <si>
    <t>Finn_01</t>
  </si>
  <si>
    <t>Sn50Te50</t>
  </si>
  <si>
    <t>Finn_02</t>
  </si>
  <si>
    <t>Sn49.8Te50.2</t>
  </si>
  <si>
    <t>Finn_03</t>
  </si>
  <si>
    <t>Sn49.6Te50.4</t>
  </si>
  <si>
    <t>Finn_04</t>
  </si>
  <si>
    <t>Sn49.4Te50.6</t>
  </si>
  <si>
    <t>Finn_05</t>
  </si>
  <si>
    <t>Sn49.2Te50.8</t>
  </si>
  <si>
    <t>Finn_06</t>
  </si>
  <si>
    <t>Sn49Te51</t>
  </si>
  <si>
    <t>Bella_01</t>
  </si>
  <si>
    <t>SnTe0.995I0.005</t>
  </si>
  <si>
    <t>Bella_02</t>
  </si>
  <si>
    <t>SnTe0.99I0.01</t>
  </si>
  <si>
    <t>Bella_03</t>
  </si>
  <si>
    <t>SnTe0.985I0.015</t>
  </si>
  <si>
    <t>Bella_04</t>
  </si>
  <si>
    <t>SnTe0.98I0.02</t>
  </si>
  <si>
    <t>TT_09</t>
  </si>
  <si>
    <t>Sn0.9995TeIn0.0005</t>
  </si>
  <si>
    <t>TT_10</t>
  </si>
  <si>
    <t>Sn0.9985TeIn0.0015</t>
  </si>
  <si>
    <t>RD_11</t>
  </si>
  <si>
    <t>Sn0.9975TeIn0.0025</t>
  </si>
  <si>
    <t>RD_12</t>
  </si>
  <si>
    <t>Sn0.99TeIn0.01</t>
  </si>
  <si>
    <t>sample</t>
  </si>
  <si>
    <t>value</t>
  </si>
  <si>
    <t>key</t>
  </si>
  <si>
    <t>native</t>
  </si>
  <si>
    <t>iodine</t>
  </si>
  <si>
    <t>indium</t>
  </si>
  <si>
    <t>mobility</t>
  </si>
  <si>
    <t>stoichlabel</t>
  </si>
  <si>
    <t>Sn$_{1-x}$Te$_{1+x}$</t>
  </si>
  <si>
    <t>SnTe$_{1-x}$I_x</t>
  </si>
  <si>
    <t>Sn$_{1-x}$In_xTe</t>
  </si>
  <si>
    <t>Sn$_{1-x}$Te$_{1+x}$, native</t>
  </si>
  <si>
    <t>SnTe$_{1-x}$I$_x$, iodine</t>
  </si>
  <si>
    <t>Sn$_{1-x}$In$_x$Te, resonant</t>
  </si>
  <si>
    <t xml:space="preserve">r </t>
  </si>
  <si>
    <t>temp</t>
  </si>
  <si>
    <t>formula</t>
  </si>
  <si>
    <t>Reduced Fermi level</t>
  </si>
  <si>
    <t>m*/me</t>
  </si>
  <si>
    <t>Tau_0 (*1E-15 sec)</t>
  </si>
  <si>
    <t>r</t>
  </si>
  <si>
    <t>Calculated loss</t>
  </si>
  <si>
    <t>#ffb74d</t>
  </si>
  <si>
    <t>#ffa726</t>
  </si>
  <si>
    <t>#fb8c00</t>
  </si>
  <si>
    <t>#ef6c00</t>
  </si>
  <si>
    <t>#d1c4e9</t>
  </si>
  <si>
    <t>#b39ddb</t>
  </si>
  <si>
    <t>#7e57c2</t>
  </si>
  <si>
    <t>#673ab7</t>
  </si>
  <si>
    <t>#512da8</t>
  </si>
  <si>
    <t>#311b92</t>
  </si>
  <si>
    <t>#b3e5fc</t>
  </si>
  <si>
    <t>#4fc3f7</t>
  </si>
  <si>
    <t>#03a9f4</t>
  </si>
  <si>
    <t>#0277bd</t>
  </si>
  <si>
    <t>s</t>
  </si>
  <si>
    <t>marker</t>
  </si>
  <si>
    <t>o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</si>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</sst>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color theme="8"/>
      <name val="Aptos Light"/>
      <family val="2"/>
    </font>
    <font>
      <sz val="11"/>
      <color theme="3" tint="0.499984740745262"/>
      <name val="Aptos Narrow"/>
      <family val="2"/>
      <scheme val="minor"/>
    </font>
    <font>
      <sz val="12"/>
      <color theme="3" tint="0.499984740745262"/>
      <name val="Bahnschrift Light SemiCondensed"/>
      <family val="2"/>
    </font>
    <font>
      <sz val="12"/>
      <color theme="4" tint="0.39997558519241921"/>
      <name val="Bahnschrift Light SemiCondensed"/>
      <family val="2"/>
    </font>
    <font>
      <sz val="11"/>
      <color theme="7"/>
      <name val="Aptos Narrow"/>
      <family val="2"/>
      <scheme val="minor"/>
    </font>
    <font>
      <sz val="11"/>
      <color theme="1"/>
      <name val="Aptos Narrow"/>
      <family val="2"/>
    </font>
    <font>
      <sz val="12"/>
      <color rgb="FF45B0E1"/>
      <name val="Bahnschrift Light SemiCondensed"/>
      <family val="2"/>
    </font>
    <font>
      <sz val="11"/>
      <color rgb="FF45B0E1"/>
      <name val="Aptos Narrow"/>
      <family val="2"/>
    </font>
    <font>
      <sz val="11"/>
      <color theme="5"/>
      <name val="Aptos Narrow"/>
      <family val="2"/>
    </font>
    <font>
      <sz val="11"/>
      <color theme="8"/>
      <name val="Aptos Narrow"/>
      <family val="2"/>
    </font>
    <font>
      <sz val="11"/>
      <color rgb="FF4D94D8"/>
      <name val="Aptos Narrow"/>
      <family val="2"/>
    </font>
    <font>
      <sz val="12"/>
      <color theme="7"/>
      <name val="Bahnschrift Light SemiCondensed"/>
      <family val="2"/>
    </font>
    <font>
      <sz val="11"/>
      <color rgb="FFFF0000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theme="7"/>
      <name val="Aptos Narrow"/>
      <family val="2"/>
    </font>
    <font>
      <sz val="11"/>
      <color rgb="FFA02B93"/>
      <name val="Aptos Narrow"/>
      <family val="2"/>
      <scheme val="minor"/>
    </font>
    <font>
      <sz val="11"/>
      <color rgb="FFE97132"/>
      <name val="Aptos Narrow"/>
      <family val="2"/>
      <scheme val="minor"/>
    </font>
    <font>
      <sz val="11"/>
      <color rgb="FF45B0E1"/>
      <name val="Aptos Narrow"/>
      <family val="2"/>
      <scheme val="minor"/>
    </font>
    <font>
      <sz val="9.8000000000000007"/>
      <color rgb="FF6A8759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B2B2B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1" xfId="0" applyFont="1" applyBorder="1"/>
    <xf numFmtId="0" fontId="3" fillId="0" borderId="0" xfId="0" applyFont="1"/>
    <xf numFmtId="0" fontId="5" fillId="0" borderId="0" xfId="0" applyFont="1"/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5" fillId="0" borderId="0" xfId="0" applyNumberFormat="1" applyFont="1"/>
    <xf numFmtId="2" fontId="3" fillId="0" borderId="0" xfId="0" applyNumberFormat="1" applyFont="1"/>
    <xf numFmtId="2" fontId="7" fillId="0" borderId="0" xfId="0" applyNumberFormat="1" applyFont="1"/>
    <xf numFmtId="2" fontId="5" fillId="0" borderId="0" xfId="0" applyNumberFormat="1" applyFont="1"/>
    <xf numFmtId="2" fontId="0" fillId="0" borderId="0" xfId="0" applyNumberFormat="1"/>
    <xf numFmtId="0" fontId="12" fillId="0" borderId="0" xfId="0" applyFont="1"/>
    <xf numFmtId="11" fontId="11" fillId="0" borderId="0" xfId="0" applyNumberFormat="1" applyFont="1"/>
    <xf numFmtId="11" fontId="13" fillId="0" borderId="0" xfId="0" applyNumberFormat="1" applyFont="1"/>
    <xf numFmtId="0" fontId="13" fillId="0" borderId="0" xfId="0" applyFont="1"/>
    <xf numFmtId="0" fontId="11" fillId="0" borderId="4" xfId="0" applyFont="1" applyBorder="1"/>
    <xf numFmtId="0" fontId="14" fillId="0" borderId="0" xfId="0" applyFont="1"/>
    <xf numFmtId="0" fontId="11" fillId="0" borderId="0" xfId="0" applyFont="1"/>
    <xf numFmtId="165" fontId="14" fillId="0" borderId="0" xfId="0" applyNumberFormat="1" applyFont="1"/>
    <xf numFmtId="0" fontId="10" fillId="0" borderId="0" xfId="0" applyFont="1"/>
    <xf numFmtId="11" fontId="15" fillId="0" borderId="0" xfId="0" applyNumberFormat="1" applyFont="1"/>
    <xf numFmtId="0" fontId="4" fillId="0" borderId="0" xfId="0" applyFont="1"/>
    <xf numFmtId="0" fontId="15" fillId="0" borderId="0" xfId="0" applyFont="1"/>
    <xf numFmtId="11" fontId="14" fillId="0" borderId="0" xfId="0" applyNumberFormat="1" applyFont="1"/>
    <xf numFmtId="0" fontId="16" fillId="0" borderId="0" xfId="0" applyFont="1"/>
    <xf numFmtId="0" fontId="17" fillId="0" borderId="0" xfId="0" applyFont="1"/>
    <xf numFmtId="0" fontId="18" fillId="2" borderId="0" xfId="0" applyFont="1" applyFill="1"/>
    <xf numFmtId="0" fontId="18" fillId="0" borderId="0" xfId="0" applyFont="1"/>
    <xf numFmtId="0" fontId="19" fillId="0" borderId="0" xfId="0" applyFont="1"/>
    <xf numFmtId="0" fontId="17" fillId="0" borderId="2" xfId="0" applyFont="1" applyBorder="1" applyAlignment="1">
      <alignment vertical="center" wrapText="1"/>
    </xf>
    <xf numFmtId="0" fontId="20" fillId="0" borderId="0" xfId="0" applyFont="1"/>
    <xf numFmtId="0" fontId="21" fillId="0" borderId="0" xfId="0" applyFont="1"/>
    <xf numFmtId="11" fontId="0" fillId="0" borderId="0" xfId="0" applyNumberFormat="1"/>
    <xf numFmtId="11" fontId="5" fillId="0" borderId="0" xfId="0" applyNumberFormat="1" applyFont="1"/>
    <xf numFmtId="11" fontId="10" fillId="0" borderId="0" xfId="0" applyNumberFormat="1" applyFont="1"/>
    <xf numFmtId="11" fontId="3" fillId="0" borderId="0" xfId="0" applyNumberFormat="1" applyFont="1"/>
    <xf numFmtId="0" fontId="22" fillId="0" borderId="0" xfId="0" applyFont="1" applyAlignment="1">
      <alignment horizontal="right" wrapText="1"/>
    </xf>
    <xf numFmtId="0" fontId="24" fillId="0" borderId="0" xfId="0" applyFont="1" applyAlignment="1">
      <alignment horizontal="right" wrapText="1"/>
    </xf>
    <xf numFmtId="0" fontId="23" fillId="0" borderId="0" xfId="0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0" fontId="6" fillId="0" borderId="5" xfId="0" applyFont="1" applyBorder="1"/>
    <xf numFmtId="0" fontId="5" fillId="0" borderId="5" xfId="0" applyFont="1" applyBorder="1" applyAlignment="1">
      <alignment horizontal="right" wrapText="1"/>
    </xf>
    <xf numFmtId="0" fontId="15" fillId="0" borderId="5" xfId="0" applyFont="1" applyBorder="1"/>
    <xf numFmtId="0" fontId="0" fillId="0" borderId="5" xfId="0" applyBorder="1"/>
    <xf numFmtId="0" fontId="8" fillId="0" borderId="1" xfId="0" applyFont="1" applyBorder="1"/>
    <xf numFmtId="0" fontId="12" fillId="0" borderId="1" xfId="0" applyFont="1" applyBorder="1"/>
    <xf numFmtId="0" fontId="10" fillId="0" borderId="1" xfId="0" applyFont="1" applyBorder="1" applyAlignment="1">
      <alignment horizontal="right" wrapText="1"/>
    </xf>
    <xf numFmtId="0" fontId="16" fillId="0" borderId="1" xfId="0" applyFont="1" applyBorder="1"/>
    <xf numFmtId="0" fontId="0" fillId="0" borderId="1" xfId="0" applyBorder="1"/>
    <xf numFmtId="0" fontId="8" fillId="0" borderId="5" xfId="0" applyFont="1" applyBorder="1"/>
    <xf numFmtId="0" fontId="12" fillId="0" borderId="5" xfId="0" applyFont="1" applyBorder="1"/>
    <xf numFmtId="0" fontId="24" fillId="0" borderId="5" xfId="0" applyFont="1" applyBorder="1" applyAlignment="1">
      <alignment horizontal="right" wrapText="1"/>
    </xf>
    <xf numFmtId="0" fontId="16" fillId="0" borderId="5" xfId="0" applyFont="1" applyBorder="1"/>
    <xf numFmtId="0" fontId="1" fillId="0" borderId="0" xfId="0" applyFont="1" applyAlignment="1">
      <alignment horizontal="center"/>
    </xf>
    <xf numFmtId="0" fontId="25" fillId="0" borderId="0" xfId="0" applyFont="1" applyAlignment="1">
      <alignment vertical="center"/>
    </xf>
    <xf numFmtId="0" fontId="25" fillId="3" borderId="0" xfId="0" applyFont="1" applyFill="1" applyAlignment="1">
      <alignment vertical="center"/>
    </xf>
    <xf numFmtId="11" fontId="6" fillId="0" borderId="3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overview!$O$1</c:f>
              <c:strCache>
                <c:ptCount val="1"/>
                <c:pt idx="0">
                  <c:v>Hall mobility</c:v>
                </c:pt>
              </c:strCache>
            </c:strRef>
          </c:tx>
          <c:spPr>
            <a:ln w="381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overview!$N$2:$N$8</c:f>
              <c:numCache>
                <c:formatCode>General</c:formatCode>
                <c:ptCount val="7"/>
                <c:pt idx="0">
                  <c:v>2.01014052233075</c:v>
                </c:pt>
                <c:pt idx="1">
                  <c:v>3.5430275175155801</c:v>
                </c:pt>
                <c:pt idx="2">
                  <c:v>0.54874858571278595</c:v>
                </c:pt>
                <c:pt idx="3">
                  <c:v>0.32673724387542902</c:v>
                </c:pt>
                <c:pt idx="4">
                  <c:v>0.104357253503399</c:v>
                </c:pt>
                <c:pt idx="5">
                  <c:v>0.107313910214538</c:v>
                </c:pt>
                <c:pt idx="6">
                  <c:v>0.12555867740591969</c:v>
                </c:pt>
              </c:numCache>
            </c:numRef>
          </c:xVal>
          <c:yVal>
            <c:numRef>
              <c:f>overview!$O$2:$O$8</c:f>
              <c:numCache>
                <c:formatCode>General</c:formatCode>
                <c:ptCount val="7"/>
                <c:pt idx="0">
                  <c:v>482.11324300000001</c:v>
                </c:pt>
                <c:pt idx="1">
                  <c:v>604.93025250000005</c:v>
                </c:pt>
                <c:pt idx="2">
                  <c:v>155.7889504</c:v>
                </c:pt>
                <c:pt idx="3">
                  <c:v>59.356171359999998</c:v>
                </c:pt>
                <c:pt idx="4">
                  <c:v>51.075344029999997</c:v>
                </c:pt>
                <c:pt idx="5">
                  <c:v>17.413865430000001</c:v>
                </c:pt>
                <c:pt idx="6">
                  <c:v>18.571303619999998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5-4DF1-963B-D6DEC95EF99D}"/>
            </c:ext>
          </c:extLst>
        </c:ser>
        <c:ser>
          <c:idx val="1"/>
          <c:order val="1"/>
          <c:tx>
            <c:v>re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overview!$N$13:$N$16</c:f>
              <c:numCache>
                <c:formatCode>General</c:formatCode>
                <c:ptCount val="4"/>
                <c:pt idx="0">
                  <c:v>1.5681363662630201</c:v>
                </c:pt>
                <c:pt idx="1">
                  <c:v>1.1643922939439599</c:v>
                </c:pt>
                <c:pt idx="2">
                  <c:v>0.46761244902577098</c:v>
                </c:pt>
                <c:pt idx="3">
                  <c:v>0.14562295977230499</c:v>
                </c:pt>
              </c:numCache>
            </c:numRef>
          </c:xVal>
          <c:yVal>
            <c:numRef>
              <c:f>overview!$O$13:$O$16</c:f>
              <c:numCache>
                <c:formatCode>General</c:formatCode>
                <c:ptCount val="4"/>
                <c:pt idx="0">
                  <c:v>554.47180100000003</c:v>
                </c:pt>
                <c:pt idx="1">
                  <c:v>301.68286019999999</c:v>
                </c:pt>
                <c:pt idx="2">
                  <c:v>157.4456965</c:v>
                </c:pt>
                <c:pt idx="3">
                  <c:v>56.317516159999997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F5-4DF1-963B-D6DEC95EF99D}"/>
            </c:ext>
          </c:extLst>
        </c:ser>
        <c:ser>
          <c:idx val="2"/>
          <c:order val="2"/>
          <c:tx>
            <c:v>iodine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overview!$N$9:$N$12</c:f>
              <c:numCache>
                <c:formatCode>General</c:formatCode>
                <c:ptCount val="4"/>
                <c:pt idx="0">
                  <c:v>3.9299054118296701</c:v>
                </c:pt>
                <c:pt idx="1">
                  <c:v>2.5765729999999998</c:v>
                </c:pt>
                <c:pt idx="2">
                  <c:v>3.6323305054880701</c:v>
                </c:pt>
                <c:pt idx="3">
                  <c:v>3.3763879999999999</c:v>
                </c:pt>
              </c:numCache>
            </c:numRef>
          </c:xVal>
          <c:yVal>
            <c:numRef>
              <c:f>overview!$O$9:$O$12</c:f>
              <c:numCache>
                <c:formatCode>General</c:formatCode>
                <c:ptCount val="4"/>
                <c:pt idx="0">
                  <c:v>722.80620910000005</c:v>
                </c:pt>
                <c:pt idx="1">
                  <c:v>164.8832946</c:v>
                </c:pt>
                <c:pt idx="2">
                  <c:v>156.35489369999999</c:v>
                </c:pt>
                <c:pt idx="3">
                  <c:v>168.9480063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F5-4DF1-963B-D6DEC95EF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154335"/>
        <c:axId val="386158655"/>
      </c:scatterChart>
      <c:valAx>
        <c:axId val="38615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Nernst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58655"/>
        <c:crosses val="autoZero"/>
        <c:crossBetween val="midCat"/>
      </c:valAx>
      <c:valAx>
        <c:axId val="3861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Hall mobility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5433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overview!$N$1</c:f>
              <c:strCache>
                <c:ptCount val="1"/>
                <c:pt idx="0">
                  <c:v>Nernst (uVKT)</c:v>
                </c:pt>
              </c:strCache>
            </c:strRef>
          </c:tx>
          <c:spPr>
            <a:ln w="381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overview!$L$2:$L$16</c:f>
              <c:numCache>
                <c:formatCode>0.00E+00</c:formatCode>
                <c:ptCount val="15"/>
                <c:pt idx="0">
                  <c:v>1.09E+20</c:v>
                </c:pt>
                <c:pt idx="1">
                  <c:v>8.2E+19</c:v>
                </c:pt>
                <c:pt idx="2">
                  <c:v>2.99E+20</c:v>
                </c:pt>
                <c:pt idx="3">
                  <c:v>8.55E+20</c:v>
                </c:pt>
                <c:pt idx="4">
                  <c:v>1.04E+21</c:v>
                </c:pt>
                <c:pt idx="5">
                  <c:v>3.05E+21</c:v>
                </c:pt>
                <c:pt idx="6">
                  <c:v>2.85E+21</c:v>
                </c:pt>
                <c:pt idx="7">
                  <c:v>5.89E+19</c:v>
                </c:pt>
                <c:pt idx="8">
                  <c:v>6.39E+19</c:v>
                </c:pt>
                <c:pt idx="9">
                  <c:v>5.29E+19</c:v>
                </c:pt>
                <c:pt idx="10">
                  <c:v>5.72E+19</c:v>
                </c:pt>
                <c:pt idx="11">
                  <c:v>6.88E+19</c:v>
                </c:pt>
                <c:pt idx="12">
                  <c:v>8.56E+19</c:v>
                </c:pt>
                <c:pt idx="13">
                  <c:v>1.54E+20</c:v>
                </c:pt>
                <c:pt idx="14">
                  <c:v>1.82E+20</c:v>
                </c:pt>
              </c:numCache>
            </c:numRef>
          </c:xVal>
          <c:yVal>
            <c:numRef>
              <c:f>overview!$N$2:$N$16</c:f>
              <c:numCache>
                <c:formatCode>General</c:formatCode>
                <c:ptCount val="15"/>
                <c:pt idx="0">
                  <c:v>2.01014052233075</c:v>
                </c:pt>
                <c:pt idx="1">
                  <c:v>3.5430275175155801</c:v>
                </c:pt>
                <c:pt idx="2">
                  <c:v>0.54874858571278595</c:v>
                </c:pt>
                <c:pt idx="3">
                  <c:v>0.32673724387542902</c:v>
                </c:pt>
                <c:pt idx="4">
                  <c:v>0.104357253503399</c:v>
                </c:pt>
                <c:pt idx="5">
                  <c:v>0.107313910214538</c:v>
                </c:pt>
                <c:pt idx="6">
                  <c:v>0.12555867740591969</c:v>
                </c:pt>
                <c:pt idx="7">
                  <c:v>3.9299054118296701</c:v>
                </c:pt>
                <c:pt idx="8">
                  <c:v>2.5765729999999998</c:v>
                </c:pt>
                <c:pt idx="9">
                  <c:v>3.6323305054880701</c:v>
                </c:pt>
                <c:pt idx="10">
                  <c:v>3.3763879999999999</c:v>
                </c:pt>
                <c:pt idx="11">
                  <c:v>1.5681363662630201</c:v>
                </c:pt>
                <c:pt idx="12">
                  <c:v>1.1643922939439599</c:v>
                </c:pt>
                <c:pt idx="13">
                  <c:v>0.46761244902577098</c:v>
                </c:pt>
                <c:pt idx="14">
                  <c:v>0.14562295977230499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2-4A87-B058-72427D24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28719"/>
        <c:axId val="303827759"/>
      </c:scatterChart>
      <c:valAx>
        <c:axId val="3038287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27759"/>
        <c:crosses val="autoZero"/>
        <c:crossBetween val="midCat"/>
      </c:valAx>
      <c:valAx>
        <c:axId val="3038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2871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Hall mobility pisarenko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overview!$O$1</c:f>
              <c:strCache>
                <c:ptCount val="1"/>
                <c:pt idx="0">
                  <c:v>Hall mobility</c:v>
                </c:pt>
              </c:strCache>
            </c:strRef>
          </c:tx>
          <c:spPr>
            <a:ln w="381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overview!$L$2:$L$8</c:f>
              <c:numCache>
                <c:formatCode>0.00E+00</c:formatCode>
                <c:ptCount val="7"/>
                <c:pt idx="0">
                  <c:v>1.09E+20</c:v>
                </c:pt>
                <c:pt idx="1">
                  <c:v>8.2E+19</c:v>
                </c:pt>
                <c:pt idx="2">
                  <c:v>2.99E+20</c:v>
                </c:pt>
                <c:pt idx="3">
                  <c:v>8.55E+20</c:v>
                </c:pt>
                <c:pt idx="4">
                  <c:v>1.04E+21</c:v>
                </c:pt>
                <c:pt idx="5">
                  <c:v>3.05E+21</c:v>
                </c:pt>
                <c:pt idx="6">
                  <c:v>2.85E+21</c:v>
                </c:pt>
              </c:numCache>
            </c:numRef>
          </c:xVal>
          <c:yVal>
            <c:numRef>
              <c:f>overview!$O$2:$O$8</c:f>
              <c:numCache>
                <c:formatCode>General</c:formatCode>
                <c:ptCount val="7"/>
                <c:pt idx="0">
                  <c:v>482.11324300000001</c:v>
                </c:pt>
                <c:pt idx="1">
                  <c:v>604.93025250000005</c:v>
                </c:pt>
                <c:pt idx="2">
                  <c:v>155.7889504</c:v>
                </c:pt>
                <c:pt idx="3">
                  <c:v>59.356171359999998</c:v>
                </c:pt>
                <c:pt idx="4">
                  <c:v>51.075344029999997</c:v>
                </c:pt>
                <c:pt idx="5">
                  <c:v>17.413865430000001</c:v>
                </c:pt>
                <c:pt idx="6">
                  <c:v>18.571303619999998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0-4FE9-8738-F7F59734C6D7}"/>
            </c:ext>
          </c:extLst>
        </c:ser>
        <c:ser>
          <c:idx val="1"/>
          <c:order val="1"/>
          <c:spPr>
            <a:ln w="25400" cap="rnd">
              <a:solidFill>
                <a:schemeClr val="bg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bg1"/>
                </a:solidFill>
                <a:prstDash val="solid"/>
              </a:ln>
            </c:spPr>
          </c:marker>
          <c:xVal>
            <c:numRef>
              <c:f>overview!$L$9:$L$12</c:f>
              <c:numCache>
                <c:formatCode>0.00E+00</c:formatCode>
                <c:ptCount val="4"/>
                <c:pt idx="0">
                  <c:v>5.89E+19</c:v>
                </c:pt>
                <c:pt idx="1">
                  <c:v>6.39E+19</c:v>
                </c:pt>
                <c:pt idx="2">
                  <c:v>5.29E+19</c:v>
                </c:pt>
                <c:pt idx="3">
                  <c:v>5.72E+19</c:v>
                </c:pt>
              </c:numCache>
            </c:numRef>
          </c:xVal>
          <c:yVal>
            <c:numRef>
              <c:f>overview!$O$9:$O$12</c:f>
              <c:numCache>
                <c:formatCode>General</c:formatCode>
                <c:ptCount val="4"/>
                <c:pt idx="0">
                  <c:v>722.80620910000005</c:v>
                </c:pt>
                <c:pt idx="1">
                  <c:v>164.8832946</c:v>
                </c:pt>
                <c:pt idx="2">
                  <c:v>156.35489369999999</c:v>
                </c:pt>
                <c:pt idx="3">
                  <c:v>168.9480063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B0-4FE9-8738-F7F59734C6D7}"/>
            </c:ext>
          </c:extLst>
        </c:ser>
        <c:ser>
          <c:idx val="2"/>
          <c:order val="2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overview!$L$13:$L$16</c:f>
              <c:numCache>
                <c:formatCode>0.00E+00</c:formatCode>
                <c:ptCount val="4"/>
                <c:pt idx="0">
                  <c:v>6.88E+19</c:v>
                </c:pt>
                <c:pt idx="1">
                  <c:v>8.56E+19</c:v>
                </c:pt>
                <c:pt idx="2">
                  <c:v>1.54E+20</c:v>
                </c:pt>
                <c:pt idx="3">
                  <c:v>1.82E+20</c:v>
                </c:pt>
              </c:numCache>
            </c:numRef>
          </c:xVal>
          <c:yVal>
            <c:numRef>
              <c:f>overview!$O$13:$O$16</c:f>
              <c:numCache>
                <c:formatCode>General</c:formatCode>
                <c:ptCount val="4"/>
                <c:pt idx="0">
                  <c:v>554.47180100000003</c:v>
                </c:pt>
                <c:pt idx="1">
                  <c:v>301.68286019999999</c:v>
                </c:pt>
                <c:pt idx="2">
                  <c:v>157.4456965</c:v>
                </c:pt>
                <c:pt idx="3">
                  <c:v>56.317516159999997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B0-4FE9-8738-F7F59734C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05679"/>
        <c:axId val="303809039"/>
      </c:scatterChart>
      <c:valAx>
        <c:axId val="3038056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9039"/>
        <c:crosses val="autoZero"/>
        <c:crossBetween val="midCat"/>
      </c:valAx>
      <c:valAx>
        <c:axId val="3038090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567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Seebeck</a:t>
            </a:r>
            <a:r>
              <a:rPr lang="en-US" baseline="0"/>
              <a:t> pisarenko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overview!$M$1</c:f>
              <c:strCache>
                <c:ptCount val="1"/>
                <c:pt idx="0">
                  <c:v>Seebeck (uVK)</c:v>
                </c:pt>
              </c:strCache>
            </c:strRef>
          </c:tx>
          <c:spPr>
            <a:ln w="381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overview!$L$2:$L$8</c:f>
              <c:numCache>
                <c:formatCode>0.00E+00</c:formatCode>
                <c:ptCount val="7"/>
                <c:pt idx="0">
                  <c:v>1.09E+20</c:v>
                </c:pt>
                <c:pt idx="1">
                  <c:v>8.2E+19</c:v>
                </c:pt>
                <c:pt idx="2">
                  <c:v>2.99E+20</c:v>
                </c:pt>
                <c:pt idx="3">
                  <c:v>8.55E+20</c:v>
                </c:pt>
                <c:pt idx="4">
                  <c:v>1.04E+21</c:v>
                </c:pt>
                <c:pt idx="5">
                  <c:v>3.05E+21</c:v>
                </c:pt>
                <c:pt idx="6">
                  <c:v>2.85E+21</c:v>
                </c:pt>
              </c:numCache>
            </c:numRef>
          </c:xVal>
          <c:yVal>
            <c:numRef>
              <c:f>overview!$M$2:$M$8</c:f>
              <c:numCache>
                <c:formatCode>General</c:formatCode>
                <c:ptCount val="7"/>
                <c:pt idx="0">
                  <c:v>4.3</c:v>
                </c:pt>
                <c:pt idx="1">
                  <c:v>14.024183499999999</c:v>
                </c:pt>
                <c:pt idx="2">
                  <c:v>18.844798090000001</c:v>
                </c:pt>
                <c:pt idx="3">
                  <c:v>35.920584820000002</c:v>
                </c:pt>
                <c:pt idx="4">
                  <c:v>29.718444120000001</c:v>
                </c:pt>
                <c:pt idx="5">
                  <c:v>29.762064460000001</c:v>
                </c:pt>
                <c:pt idx="6">
                  <c:v>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3-4B02-94FC-F7E544C53669}"/>
            </c:ext>
          </c:extLst>
        </c:ser>
        <c:ser>
          <c:idx val="1"/>
          <c:order val="1"/>
          <c:tx>
            <c:strRef>
              <c:f>overview!$L$9:$L$12</c:f>
              <c:strCache>
                <c:ptCount val="4"/>
                <c:pt idx="0">
                  <c:v>5.89E+19</c:v>
                </c:pt>
                <c:pt idx="1">
                  <c:v>6.39E+19</c:v>
                </c:pt>
                <c:pt idx="2">
                  <c:v>5.29E+19</c:v>
                </c:pt>
                <c:pt idx="3">
                  <c:v>5.72E+19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overview!$L$9:$L$12</c:f>
              <c:numCache>
                <c:formatCode>0.00E+00</c:formatCode>
                <c:ptCount val="4"/>
                <c:pt idx="0">
                  <c:v>5.89E+19</c:v>
                </c:pt>
                <c:pt idx="1">
                  <c:v>6.39E+19</c:v>
                </c:pt>
                <c:pt idx="2">
                  <c:v>5.29E+19</c:v>
                </c:pt>
                <c:pt idx="3">
                  <c:v>5.72E+19</c:v>
                </c:pt>
              </c:numCache>
            </c:numRef>
          </c:xVal>
          <c:yVal>
            <c:numRef>
              <c:f>overview!$M$9:$M$12</c:f>
              <c:numCache>
                <c:formatCode>General</c:formatCode>
                <c:ptCount val="4"/>
                <c:pt idx="0">
                  <c:v>22.80212822</c:v>
                </c:pt>
                <c:pt idx="1">
                  <c:v>22.272657679999998</c:v>
                </c:pt>
                <c:pt idx="2">
                  <c:v>22.23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3-4B02-94FC-F7E544C53669}"/>
            </c:ext>
          </c:extLst>
        </c:ser>
        <c:ser>
          <c:idx val="2"/>
          <c:order val="2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overview!$L$13:$L$16</c:f>
              <c:numCache>
                <c:formatCode>0.00E+00</c:formatCode>
                <c:ptCount val="4"/>
                <c:pt idx="0">
                  <c:v>6.88E+19</c:v>
                </c:pt>
                <c:pt idx="1">
                  <c:v>8.56E+19</c:v>
                </c:pt>
                <c:pt idx="2">
                  <c:v>1.54E+20</c:v>
                </c:pt>
                <c:pt idx="3">
                  <c:v>1.82E+20</c:v>
                </c:pt>
              </c:numCache>
            </c:numRef>
          </c:xVal>
          <c:yVal>
            <c:numRef>
              <c:f>overview!$M$13:$M$16</c:f>
              <c:numCache>
                <c:formatCode>General</c:formatCode>
                <c:ptCount val="4"/>
                <c:pt idx="0">
                  <c:v>19</c:v>
                </c:pt>
                <c:pt idx="1">
                  <c:v>26.7058666791763</c:v>
                </c:pt>
                <c:pt idx="2">
                  <c:v>46.9411268563493</c:v>
                </c:pt>
                <c:pt idx="3">
                  <c:v>88.222168650434895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3-4B02-94FC-F7E544C53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99919"/>
        <c:axId val="303804239"/>
      </c:scatterChart>
      <c:valAx>
        <c:axId val="3037999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4239"/>
        <c:crosses val="autoZero"/>
        <c:crossBetween val="midCat"/>
      </c:valAx>
      <c:valAx>
        <c:axId val="3038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9991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native doped mobility</a:t>
            </a:r>
            <a:r>
              <a:rPr lang="en-US" baseline="0"/>
              <a:t> (y-axis) vs cc (x-axis); typical units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'Hall carrier (cm^-3)'!$E$1</c:f>
              <c:strCache>
                <c:ptCount val="1"/>
                <c:pt idx="0">
                  <c:v>mobility</c:v>
                </c:pt>
              </c:strCache>
            </c:strRef>
          </c:tx>
          <c:spPr>
            <a:ln w="381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wer"/>
            <c:dispRSqr val="0"/>
            <c:dispEq val="1"/>
            <c:trendlineLbl>
              <c:layout>
                <c:manualLayout>
                  <c:x val="5.2154418197725289E-3"/>
                  <c:y val="-0.416188393117526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2E+22x</a:t>
                    </a:r>
                    <a:r>
                      <a:rPr lang="en-US" sz="1600" baseline="30000"/>
                      <a:t>-0.983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  <a:prstDash val="solid"/>
                </a:ln>
              </c:spPr>
            </c:trendlineLbl>
          </c:trendline>
          <c:xVal>
            <c:numRef>
              <c:f>'Hall carrier (cm^-3)'!$C$2:$C$7</c:f>
              <c:numCache>
                <c:formatCode>0.00E+00</c:formatCode>
                <c:ptCount val="6"/>
                <c:pt idx="0">
                  <c:v>8.2E+19</c:v>
                </c:pt>
                <c:pt idx="1">
                  <c:v>2.99E+20</c:v>
                </c:pt>
                <c:pt idx="2">
                  <c:v>8.55E+20</c:v>
                </c:pt>
                <c:pt idx="3">
                  <c:v>1.04E+21</c:v>
                </c:pt>
                <c:pt idx="4">
                  <c:v>3.05E+21</c:v>
                </c:pt>
                <c:pt idx="5">
                  <c:v>2.85E+21</c:v>
                </c:pt>
              </c:numCache>
            </c:numRef>
          </c:xVal>
          <c:yVal>
            <c:numRef>
              <c:f>'Hall carrier (cm^-3)'!$E$2:$E$7</c:f>
              <c:numCache>
                <c:formatCode>General</c:formatCode>
                <c:ptCount val="6"/>
                <c:pt idx="0">
                  <c:v>604.93025250000005</c:v>
                </c:pt>
                <c:pt idx="1">
                  <c:v>155.7889504</c:v>
                </c:pt>
                <c:pt idx="2">
                  <c:v>59.356171359999998</c:v>
                </c:pt>
                <c:pt idx="3">
                  <c:v>51.075344029999997</c:v>
                </c:pt>
                <c:pt idx="4">
                  <c:v>17.413865430000001</c:v>
                </c:pt>
                <c:pt idx="5">
                  <c:v>18.571303619999998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6-454C-9C21-41CEA6CFC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13888"/>
        <c:axId val="1276606688"/>
      </c:scatterChart>
      <c:valAx>
        <c:axId val="12766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06688"/>
        <c:crosses val="autoZero"/>
        <c:crossBetween val="midCat"/>
      </c:valAx>
      <c:valAx>
        <c:axId val="12766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 mass vs carrier, Finn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MOFC!$E$2:$E$7</c:f>
              <c:numCache>
                <c:formatCode>0.00E+00</c:formatCode>
                <c:ptCount val="6"/>
                <c:pt idx="0">
                  <c:v>8.2E+19</c:v>
                </c:pt>
                <c:pt idx="1">
                  <c:v>2.99E+20</c:v>
                </c:pt>
                <c:pt idx="2">
                  <c:v>8.55E+20</c:v>
                </c:pt>
                <c:pt idx="3">
                  <c:v>1.04E+21</c:v>
                </c:pt>
                <c:pt idx="4">
                  <c:v>3.05E+21</c:v>
                </c:pt>
                <c:pt idx="5">
                  <c:v>2.85E+21</c:v>
                </c:pt>
              </c:numCache>
            </c:numRef>
          </c:xVal>
          <c:yVal>
            <c:numRef>
              <c:f>MOFC!$J$2:$J$7</c:f>
              <c:numCache>
                <c:formatCode>General</c:formatCode>
                <c:ptCount val="6"/>
                <c:pt idx="0">
                  <c:v>0.29077562342415442</c:v>
                </c:pt>
                <c:pt idx="1">
                  <c:v>0.67456520323132041</c:v>
                </c:pt>
                <c:pt idx="2">
                  <c:v>1.458115435962831</c:v>
                </c:pt>
                <c:pt idx="3">
                  <c:v>1.601068394338234</c:v>
                </c:pt>
                <c:pt idx="4">
                  <c:v>3.384105986285598</c:v>
                </c:pt>
                <c:pt idx="5">
                  <c:v>3.2372215283376211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2-4F4F-A036-AD905FFA7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1472"/>
        <c:axId val="1084536272"/>
      </c:scatterChart>
      <c:valAx>
        <c:axId val="108453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6272"/>
        <c:crosses val="autoZero"/>
        <c:crossBetween val="midCat"/>
      </c:valAx>
      <c:valAx>
        <c:axId val="10845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MOFC!$E$12:$E$15</c:f>
              <c:numCache>
                <c:formatCode>0.00E+00</c:formatCode>
                <c:ptCount val="4"/>
                <c:pt idx="0">
                  <c:v>6.88E+19</c:v>
                </c:pt>
                <c:pt idx="1">
                  <c:v>8.56E+19</c:v>
                </c:pt>
                <c:pt idx="2">
                  <c:v>1.54E+20</c:v>
                </c:pt>
                <c:pt idx="3">
                  <c:v>1.82E+20</c:v>
                </c:pt>
              </c:numCache>
            </c:numRef>
          </c:xVal>
          <c:yVal>
            <c:numRef>
              <c:f>MOFC!$J$12:$J$15</c:f>
              <c:numCache>
                <c:formatCode>General</c:formatCode>
                <c:ptCount val="4"/>
                <c:pt idx="0">
                  <c:v>0.25249106178012343</c:v>
                </c:pt>
                <c:pt idx="1">
                  <c:v>0.30042511705884101</c:v>
                </c:pt>
                <c:pt idx="2">
                  <c:v>0.47787837434222341</c:v>
                </c:pt>
                <c:pt idx="3">
                  <c:v>0.73214765252335678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A-491F-AE76-F73E24F9B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58463"/>
        <c:axId val="621957503"/>
      </c:scatterChart>
      <c:valAx>
        <c:axId val="62195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57503"/>
        <c:crosses val="autoZero"/>
        <c:crossBetween val="midCat"/>
      </c:valAx>
      <c:valAx>
        <c:axId val="62195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5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4</xdr:row>
      <xdr:rowOff>39051</xdr:rowOff>
    </xdr:from>
    <xdr:to>
      <xdr:col>21</xdr:col>
      <xdr:colOff>190500</xdr:colOff>
      <xdr:row>20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333375</xdr:colOff>
      <xdr:row>21</xdr:row>
      <xdr:rowOff>58102</xdr:rowOff>
    </xdr:from>
    <xdr:to>
      <xdr:col>20</xdr:col>
      <xdr:colOff>571500</xdr:colOff>
      <xdr:row>36</xdr:row>
      <xdr:rowOff>86677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258127</xdr:colOff>
      <xdr:row>20</xdr:row>
      <xdr:rowOff>77152</xdr:rowOff>
    </xdr:from>
    <xdr:to>
      <xdr:col>13</xdr:col>
      <xdr:colOff>68580</xdr:colOff>
      <xdr:row>35</xdr:row>
      <xdr:rowOff>105727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20002</xdr:colOff>
      <xdr:row>20</xdr:row>
      <xdr:rowOff>39052</xdr:rowOff>
    </xdr:from>
    <xdr:to>
      <xdr:col>7</xdr:col>
      <xdr:colOff>84772</xdr:colOff>
      <xdr:row>35</xdr:row>
      <xdr:rowOff>67627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2</xdr:row>
      <xdr:rowOff>121920</xdr:rowOff>
    </xdr:from>
    <xdr:to>
      <xdr:col>16</xdr:col>
      <xdr:colOff>520065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0</xdr:row>
      <xdr:rowOff>167640</xdr:rowOff>
    </xdr:from>
    <xdr:to>
      <xdr:col>18</xdr:col>
      <xdr:colOff>297180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0D0C8-92F7-BF3B-BBF1-10633D612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12</xdr:row>
      <xdr:rowOff>41910</xdr:rowOff>
    </xdr:from>
    <xdr:to>
      <xdr:col>17</xdr:col>
      <xdr:colOff>575310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503A9-C076-8D28-A38D-CE6DB07ED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native doping (Finn)"/>
      <sheetName val="extrinsic doping (Bella)"/>
      <sheetName val="RD_01"/>
      <sheetName val="TT_09"/>
      <sheetName val="TT_10"/>
      <sheetName val="RD_11"/>
      <sheetName val="RD_12"/>
      <sheetName val="TT_Sb_01"/>
      <sheetName val="TT_Sb_02"/>
      <sheetName val="Finn_05"/>
      <sheetName val="Bella_03"/>
    </sheetNames>
    <sheetDataSet>
      <sheetData sheetId="0" refreshError="1"/>
      <sheetData sheetId="1" refreshError="1"/>
      <sheetData sheetId="2" refreshError="1"/>
      <sheetData sheetId="3" refreshError="1">
        <row r="31">
          <cell r="F31">
            <v>320.99614005780802</v>
          </cell>
        </row>
      </sheetData>
      <sheetData sheetId="4" refreshError="1">
        <row r="31">
          <cell r="F31">
            <v>321.25828621899899</v>
          </cell>
        </row>
      </sheetData>
      <sheetData sheetId="5" refreshError="1">
        <row r="31">
          <cell r="F31">
            <v>321.27543217958299</v>
          </cell>
          <cell r="G31">
            <v>26.7058666791763</v>
          </cell>
        </row>
      </sheetData>
      <sheetData sheetId="6" refreshError="1">
        <row r="2">
          <cell r="F2">
            <v>320.61219323809502</v>
          </cell>
          <cell r="G2">
            <v>46.9411268563493</v>
          </cell>
        </row>
      </sheetData>
      <sheetData sheetId="7" refreshError="1">
        <row r="2">
          <cell r="F2">
            <v>320.89055429886599</v>
          </cell>
          <cell r="G2">
            <v>88.222168650434895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6"/>
  <sheetViews>
    <sheetView workbookViewId="0">
      <selection sqref="A1:C1"/>
    </sheetView>
  </sheetViews>
  <sheetFormatPr defaultRowHeight="14.4" x14ac:dyDescent="0.55000000000000004"/>
  <cols>
    <col min="2" max="2" width="8.89453125" bestFit="1" customWidth="1"/>
    <col min="3" max="3" width="17.1015625" bestFit="1" customWidth="1"/>
    <col min="4" max="6" width="8.89453125" bestFit="1" customWidth="1"/>
    <col min="7" max="7" width="10.05078125" customWidth="1"/>
    <col min="11" max="11" width="8.89453125" bestFit="1" customWidth="1"/>
    <col min="12" max="12" width="17.1015625" bestFit="1" customWidth="1"/>
    <col min="13" max="14" width="8.89453125" bestFit="1" customWidth="1"/>
    <col min="15" max="15" width="11.20703125" bestFit="1" customWidth="1"/>
  </cols>
  <sheetData>
    <row r="1" spans="1:1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/>
    </row>
    <row r="2" spans="1:17" x14ac:dyDescent="0.55000000000000004">
      <c r="A2" s="3" t="s">
        <v>14</v>
      </c>
      <c r="B2" s="21">
        <v>0</v>
      </c>
      <c r="C2" s="21" t="s">
        <v>15</v>
      </c>
      <c r="E2" s="27">
        <v>34.950000000000003</v>
      </c>
      <c r="F2" s="27">
        <f>[1]RD_01!$F$31-273</f>
        <v>47.99614005780802</v>
      </c>
      <c r="G2" s="27">
        <v>20</v>
      </c>
      <c r="K2">
        <v>0.119115766</v>
      </c>
      <c r="L2" s="38">
        <v>1.09E+20</v>
      </c>
      <c r="M2">
        <v>4.3</v>
      </c>
      <c r="N2">
        <v>2.01014052233075</v>
      </c>
      <c r="O2" s="42">
        <v>482.11324300000001</v>
      </c>
    </row>
    <row r="3" spans="1:17" x14ac:dyDescent="0.55000000000000004">
      <c r="A3" s="6" t="s">
        <v>16</v>
      </c>
      <c r="B3" s="6">
        <v>0</v>
      </c>
      <c r="C3" s="7" t="s">
        <v>17</v>
      </c>
      <c r="D3" s="5">
        <v>45.95</v>
      </c>
      <c r="E3" s="5">
        <v>47.05</v>
      </c>
      <c r="F3" s="5">
        <v>48.380850000000002</v>
      </c>
      <c r="G3" s="5"/>
      <c r="H3" s="5"/>
      <c r="I3" s="5"/>
      <c r="J3" s="5"/>
      <c r="K3" s="5">
        <v>0.125908151</v>
      </c>
      <c r="L3" s="39">
        <v>8.2E+19</v>
      </c>
      <c r="M3" s="5">
        <v>14.024183499999999</v>
      </c>
      <c r="N3" s="5">
        <v>3.5430275175155801</v>
      </c>
      <c r="O3" s="45">
        <v>604.93025250000005</v>
      </c>
    </row>
    <row r="4" spans="1:17" x14ac:dyDescent="0.55000000000000004">
      <c r="A4" s="7" t="s">
        <v>18</v>
      </c>
      <c r="B4" s="7">
        <v>0.2</v>
      </c>
      <c r="C4" s="7" t="s">
        <v>19</v>
      </c>
      <c r="D4" s="5">
        <v>46.1</v>
      </c>
      <c r="E4" s="5">
        <v>47.3</v>
      </c>
      <c r="F4" s="5">
        <f>321.2326166-273.15</f>
        <v>48.082616599999994</v>
      </c>
      <c r="G4" s="5">
        <v>25</v>
      </c>
      <c r="H4" s="5"/>
      <c r="I4" s="5"/>
      <c r="J4" s="5"/>
      <c r="K4" s="5">
        <v>0.13383489170000001</v>
      </c>
      <c r="L4" s="39">
        <v>2.99E+20</v>
      </c>
      <c r="M4" s="5">
        <v>18.844798090000001</v>
      </c>
      <c r="N4" s="5">
        <v>0.54874858571278595</v>
      </c>
      <c r="O4" s="45">
        <v>155.7889504</v>
      </c>
    </row>
    <row r="5" spans="1:17" x14ac:dyDescent="0.55000000000000004">
      <c r="A5" s="7" t="s">
        <v>20</v>
      </c>
      <c r="B5" s="7">
        <v>0.4</v>
      </c>
      <c r="C5" s="7" t="s">
        <v>21</v>
      </c>
      <c r="D5" s="5">
        <v>45.9</v>
      </c>
      <c r="E5" s="5">
        <v>46.9</v>
      </c>
      <c r="F5" s="5">
        <f>321.1480206-273.15</f>
        <v>47.998020600000018</v>
      </c>
      <c r="G5" s="5"/>
      <c r="H5" s="5"/>
      <c r="I5" s="5"/>
      <c r="J5" s="5"/>
      <c r="K5" s="5">
        <v>0.1229906043</v>
      </c>
      <c r="L5" s="39">
        <v>8.55E+20</v>
      </c>
      <c r="M5" s="5">
        <v>35.920584820000002</v>
      </c>
      <c r="N5" s="5">
        <v>0.32673724387542902</v>
      </c>
      <c r="O5" s="45">
        <v>59.356171359999998</v>
      </c>
    </row>
    <row r="6" spans="1:17" x14ac:dyDescent="0.55000000000000004">
      <c r="A6" s="7" t="s">
        <v>22</v>
      </c>
      <c r="B6" s="7">
        <v>0.6</v>
      </c>
      <c r="C6" s="7" t="s">
        <v>23</v>
      </c>
      <c r="D6" s="5">
        <v>48.85</v>
      </c>
      <c r="E6" s="5">
        <v>48.7</v>
      </c>
      <c r="F6" s="5">
        <f>321.2117424-273.15</f>
        <v>48.061742400000014</v>
      </c>
      <c r="G6" s="5"/>
      <c r="H6" s="5"/>
      <c r="I6" s="5"/>
      <c r="J6" s="5"/>
      <c r="K6" s="5">
        <v>0.1173534319</v>
      </c>
      <c r="L6" s="39">
        <v>1.04E+21</v>
      </c>
      <c r="M6" s="5">
        <v>29.718444120000001</v>
      </c>
      <c r="N6" s="5">
        <v>0.104357253503399</v>
      </c>
      <c r="O6" s="45">
        <v>51.075344029999997</v>
      </c>
    </row>
    <row r="7" spans="1:17" x14ac:dyDescent="0.55000000000000004">
      <c r="A7" s="8" t="s">
        <v>24</v>
      </c>
      <c r="B7" s="8">
        <v>0.8</v>
      </c>
      <c r="C7" s="7" t="s">
        <v>25</v>
      </c>
      <c r="D7" s="5">
        <v>45.1</v>
      </c>
      <c r="E7" s="5">
        <v>44.5</v>
      </c>
      <c r="F7" s="5">
        <f>321.5581498-273.15</f>
        <v>48.408149800000047</v>
      </c>
      <c r="G7" s="5">
        <v>25</v>
      </c>
      <c r="H7" s="5"/>
      <c r="I7" s="5"/>
      <c r="J7" s="5"/>
      <c r="K7" s="5">
        <v>0.1175361011</v>
      </c>
      <c r="L7" s="39">
        <v>3.05E+21</v>
      </c>
      <c r="M7" s="5">
        <v>29.762064460000001</v>
      </c>
      <c r="N7" s="5">
        <v>0.107313910214538</v>
      </c>
      <c r="O7" s="45">
        <v>17.413865430000001</v>
      </c>
    </row>
    <row r="8" spans="1:17" x14ac:dyDescent="0.55000000000000004">
      <c r="A8" s="8" t="s">
        <v>26</v>
      </c>
      <c r="B8" s="8">
        <v>1</v>
      </c>
      <c r="C8" s="8" t="s">
        <v>27</v>
      </c>
      <c r="D8" s="5">
        <v>46.1</v>
      </c>
      <c r="E8" s="5">
        <v>47.1</v>
      </c>
      <c r="F8" s="5">
        <f>321.256659-273.15</f>
        <v>48.106659000000036</v>
      </c>
      <c r="G8" s="5">
        <v>25</v>
      </c>
      <c r="H8" s="5"/>
      <c r="I8" s="5"/>
      <c r="J8" s="5"/>
      <c r="K8" s="5">
        <v>0.117955636</v>
      </c>
      <c r="L8" s="39">
        <v>2.85E+21</v>
      </c>
      <c r="M8" s="5">
        <v>25.4</v>
      </c>
      <c r="N8" s="5">
        <v>0.12555867740591969</v>
      </c>
      <c r="O8" s="45">
        <v>18.571303619999998</v>
      </c>
    </row>
    <row r="9" spans="1:17" ht="15.3" customHeight="1" x14ac:dyDescent="0.55000000000000004">
      <c r="A9" s="31" t="s">
        <v>28</v>
      </c>
      <c r="B9" s="31">
        <v>5.0000000000000001E-3</v>
      </c>
      <c r="C9" s="35" t="s">
        <v>29</v>
      </c>
      <c r="D9" s="25">
        <v>48.85</v>
      </c>
      <c r="E9" s="37">
        <v>48.7</v>
      </c>
      <c r="F9" s="37">
        <f>321.4216204-273.15</f>
        <v>48.271620400000018</v>
      </c>
      <c r="G9" s="37"/>
      <c r="H9" s="25"/>
      <c r="I9" s="25"/>
      <c r="J9" s="25"/>
      <c r="K9" s="25">
        <v>0.1465690432</v>
      </c>
      <c r="L9" s="40">
        <v>5.89E+19</v>
      </c>
      <c r="M9" s="25">
        <v>22.80212822</v>
      </c>
      <c r="N9" s="25">
        <v>3.9299054118296701</v>
      </c>
      <c r="O9" s="46">
        <v>722.80620910000005</v>
      </c>
    </row>
    <row r="10" spans="1:17" ht="15.3" customHeight="1" x14ac:dyDescent="0.55000000000000004">
      <c r="A10" s="31" t="s">
        <v>30</v>
      </c>
      <c r="B10" s="31">
        <v>0.01</v>
      </c>
      <c r="C10" s="35" t="s">
        <v>31</v>
      </c>
      <c r="D10" s="37">
        <v>45.15</v>
      </c>
      <c r="E10" s="25">
        <v>44.6</v>
      </c>
      <c r="F10" s="25">
        <f>321.3992528-273</f>
        <v>48.399252799999999</v>
      </c>
      <c r="G10" s="37"/>
      <c r="H10" s="25"/>
      <c r="I10" s="25"/>
      <c r="J10" s="25"/>
      <c r="K10" s="25">
        <v>0.59269262379999998</v>
      </c>
      <c r="L10" s="40">
        <v>6.39E+19</v>
      </c>
      <c r="M10" s="25">
        <v>22.272657679999998</v>
      </c>
      <c r="N10" s="25">
        <v>2.5765729999999998</v>
      </c>
      <c r="O10" s="46">
        <v>164.8832946</v>
      </c>
    </row>
    <row r="11" spans="1:17" ht="15.3" customHeight="1" x14ac:dyDescent="0.55000000000000004">
      <c r="A11" s="31" t="s">
        <v>32</v>
      </c>
      <c r="B11" s="31">
        <v>1.4999999999999999E-2</v>
      </c>
      <c r="C11" s="35" t="s">
        <v>33</v>
      </c>
      <c r="D11" s="37">
        <v>45.05</v>
      </c>
      <c r="E11" s="37">
        <v>44.45</v>
      </c>
      <c r="F11" s="37">
        <f>320.8549632-273.15</f>
        <v>47.704963200000009</v>
      </c>
      <c r="G11" s="37">
        <v>25</v>
      </c>
      <c r="H11" s="25"/>
      <c r="I11" s="25"/>
      <c r="J11" s="25"/>
      <c r="K11" s="25">
        <v>0.75524607639999997</v>
      </c>
      <c r="L11" s="40">
        <v>5.29E+19</v>
      </c>
      <c r="M11" s="25">
        <v>22.23</v>
      </c>
      <c r="N11" s="25">
        <v>3.6323305054880701</v>
      </c>
      <c r="O11" s="46">
        <v>156.35489369999999</v>
      </c>
    </row>
    <row r="12" spans="1:17" ht="15.3" customHeight="1" x14ac:dyDescent="0.55000000000000004">
      <c r="A12" s="31" t="s">
        <v>34</v>
      </c>
      <c r="B12" s="31">
        <v>0.02</v>
      </c>
      <c r="C12" s="35" t="s">
        <v>35</v>
      </c>
      <c r="D12" s="37">
        <v>46.1</v>
      </c>
      <c r="E12" s="37">
        <v>47.15</v>
      </c>
      <c r="F12" s="37"/>
      <c r="G12" s="37"/>
      <c r="H12" s="25"/>
      <c r="I12" s="25"/>
      <c r="J12" s="25"/>
      <c r="K12" s="25">
        <v>0.64543535200000002</v>
      </c>
      <c r="L12" s="40">
        <v>5.72E+19</v>
      </c>
      <c r="M12" s="25">
        <v>20</v>
      </c>
      <c r="N12" s="25">
        <v>3.3763879999999999</v>
      </c>
      <c r="O12" s="43">
        <v>168.9480063</v>
      </c>
    </row>
    <row r="13" spans="1:17" x14ac:dyDescent="0.55000000000000004">
      <c r="A13" s="4" t="s">
        <v>36</v>
      </c>
      <c r="B13" s="22">
        <v>5.0000000000000001E-4</v>
      </c>
      <c r="C13" s="22" t="s">
        <v>37</v>
      </c>
      <c r="D13" s="4"/>
      <c r="E13" s="4">
        <v>49.35</v>
      </c>
      <c r="F13" s="4">
        <f>[1]TT_09!$F$31-273</f>
        <v>48.25828621899899</v>
      </c>
      <c r="G13" s="4">
        <v>20</v>
      </c>
      <c r="H13" s="24">
        <v>19</v>
      </c>
      <c r="I13" s="4"/>
      <c r="J13" s="4"/>
      <c r="K13" s="4">
        <v>0.163748488</v>
      </c>
      <c r="L13" s="41">
        <v>6.88E+19</v>
      </c>
      <c r="M13" s="4">
        <v>19</v>
      </c>
      <c r="N13" s="4">
        <v>1.5681363662630201</v>
      </c>
      <c r="O13" s="44">
        <v>554.47180100000003</v>
      </c>
    </row>
    <row r="14" spans="1:17" x14ac:dyDescent="0.55000000000000004">
      <c r="A14" s="4" t="s">
        <v>38</v>
      </c>
      <c r="B14" s="22">
        <v>1.5E-3</v>
      </c>
      <c r="C14" s="22" t="s">
        <v>39</v>
      </c>
      <c r="D14" s="4"/>
      <c r="E14" s="4">
        <v>49.2</v>
      </c>
      <c r="F14" s="4">
        <f>[1]TT_10!$F$31-273</f>
        <v>48.275432179582992</v>
      </c>
      <c r="G14" s="4">
        <v>20</v>
      </c>
      <c r="H14" s="24">
        <f>[1]TT_10!$G$31</f>
        <v>26.7058666791763</v>
      </c>
      <c r="I14" s="4"/>
      <c r="J14" s="4"/>
      <c r="K14" s="4">
        <v>0.241640191</v>
      </c>
      <c r="L14" s="41">
        <v>8.56E+19</v>
      </c>
      <c r="M14" s="4">
        <v>26.7058666791763</v>
      </c>
      <c r="N14" s="4">
        <v>1.1643922939439599</v>
      </c>
      <c r="O14" s="44">
        <v>301.68286019999999</v>
      </c>
    </row>
    <row r="15" spans="1:17" x14ac:dyDescent="0.55000000000000004">
      <c r="A15" s="4" t="s">
        <v>40</v>
      </c>
      <c r="B15" s="22">
        <v>2.5000000000000001E-3</v>
      </c>
      <c r="C15" s="22" t="s">
        <v>41</v>
      </c>
      <c r="D15" s="4"/>
      <c r="E15" s="4">
        <v>39.85</v>
      </c>
      <c r="F15" s="4">
        <f>[1]RD_11!$F$2-273</f>
        <v>47.612193238095017</v>
      </c>
      <c r="G15" s="4">
        <v>20</v>
      </c>
      <c r="H15" s="24">
        <f>[1]RD_11!$G$2</f>
        <v>46.9411268563493</v>
      </c>
      <c r="I15" s="4"/>
      <c r="J15" s="4"/>
      <c r="K15" s="4">
        <v>0.2577474924</v>
      </c>
      <c r="L15" s="41">
        <v>1.54E+20</v>
      </c>
      <c r="M15" s="4">
        <v>46.9411268563493</v>
      </c>
      <c r="N15" s="4">
        <v>0.46761244902577098</v>
      </c>
      <c r="O15" s="44">
        <v>157.4456965</v>
      </c>
    </row>
    <row r="16" spans="1:17" x14ac:dyDescent="0.55000000000000004">
      <c r="A16" s="4" t="s">
        <v>42</v>
      </c>
      <c r="B16" s="22">
        <v>0.01</v>
      </c>
      <c r="C16" s="22" t="s">
        <v>43</v>
      </c>
      <c r="D16" s="4"/>
      <c r="E16" s="4">
        <v>39.200000000000003</v>
      </c>
      <c r="F16" s="4">
        <f>[1]RD_12!$F$2-273</f>
        <v>47.890554298865993</v>
      </c>
      <c r="G16" s="4">
        <v>20</v>
      </c>
      <c r="H16" s="24">
        <f>[1]RD_12!$G$2</f>
        <v>88.222168650434895</v>
      </c>
      <c r="I16" s="4"/>
      <c r="J16" s="4"/>
      <c r="K16" s="4">
        <v>0.60980110769999996</v>
      </c>
      <c r="L16" s="41">
        <v>1.82E+20</v>
      </c>
      <c r="M16" s="4">
        <v>88.222168650434895</v>
      </c>
      <c r="N16" s="4">
        <v>0.14562295977230499</v>
      </c>
      <c r="O16" s="44">
        <v>56.317516159999997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3"/>
  <sheetViews>
    <sheetView workbookViewId="0">
      <selection activeCell="N16" sqref="N16"/>
    </sheetView>
  </sheetViews>
  <sheetFormatPr defaultRowHeight="14.4" x14ac:dyDescent="0.55000000000000004"/>
  <cols>
    <col min="3" max="3" width="11.734375" customWidth="1"/>
  </cols>
  <sheetData>
    <row r="1" spans="1:8" x14ac:dyDescent="0.55000000000000004">
      <c r="A1" s="1" t="s">
        <v>44</v>
      </c>
      <c r="B1" s="1" t="s">
        <v>1</v>
      </c>
      <c r="C1" s="1" t="s">
        <v>46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</row>
    <row r="2" spans="1:8" x14ac:dyDescent="0.55000000000000004">
      <c r="A2" s="3" t="s">
        <v>14</v>
      </c>
      <c r="B2" s="3">
        <v>0</v>
      </c>
      <c r="C2" s="5" t="s">
        <v>47</v>
      </c>
      <c r="D2">
        <v>9.271002049456623</v>
      </c>
      <c r="E2">
        <v>0.33448142037083239</v>
      </c>
      <c r="F2">
        <v>2.9326428588287041</v>
      </c>
      <c r="G2">
        <v>1.972143123898042</v>
      </c>
      <c r="H2">
        <v>2.536003007678656E-11</v>
      </c>
    </row>
    <row r="3" spans="1:8" x14ac:dyDescent="0.55000000000000004">
      <c r="A3" s="6" t="s">
        <v>16</v>
      </c>
      <c r="B3" s="6">
        <v>0</v>
      </c>
      <c r="C3" s="5" t="s">
        <v>47</v>
      </c>
      <c r="D3" s="5">
        <v>3.8689135589168941</v>
      </c>
      <c r="E3" s="5">
        <v>2.4983687029138819</v>
      </c>
      <c r="F3" s="5">
        <v>4.1235016227920136</v>
      </c>
      <c r="G3" s="5">
        <v>1.9999483737218631</v>
      </c>
      <c r="H3" s="32">
        <v>150.6166558727821</v>
      </c>
    </row>
    <row r="4" spans="1:8" x14ac:dyDescent="0.55000000000000004">
      <c r="A4" s="7" t="s">
        <v>18</v>
      </c>
      <c r="B4" s="7">
        <v>0.2</v>
      </c>
      <c r="C4" s="5" t="s">
        <v>47</v>
      </c>
      <c r="D4" s="5">
        <v>8.8889826591725427</v>
      </c>
      <c r="E4" s="5">
        <v>0.67456474161349178</v>
      </c>
      <c r="F4" s="5">
        <v>3.7502608621600921</v>
      </c>
      <c r="G4" s="5">
        <v>1.709594555637008</v>
      </c>
      <c r="H4" s="5">
        <v>5.5695201103169293E-12</v>
      </c>
    </row>
    <row r="5" spans="1:8" x14ac:dyDescent="0.55000000000000004">
      <c r="A5" s="7" t="s">
        <v>20</v>
      </c>
      <c r="B5" s="7">
        <v>0.4</v>
      </c>
      <c r="C5" s="5" t="s">
        <v>47</v>
      </c>
      <c r="D5" s="5">
        <v>8.5457149111668667</v>
      </c>
      <c r="E5" s="5">
        <v>1.3844132648010581</v>
      </c>
      <c r="F5" s="5">
        <v>1.7458277137313589</v>
      </c>
      <c r="G5" s="5">
        <v>1.999996715852836</v>
      </c>
      <c r="H5" s="32">
        <v>1.076323800880828E-2</v>
      </c>
    </row>
    <row r="6" spans="1:8" x14ac:dyDescent="0.55000000000000004">
      <c r="A6" s="7" t="s">
        <v>22</v>
      </c>
      <c r="B6" s="7">
        <v>0.6</v>
      </c>
      <c r="C6" s="5" t="s">
        <v>47</v>
      </c>
      <c r="D6" s="5">
        <v>8.3912007406912483</v>
      </c>
      <c r="E6" s="5">
        <v>1.6030004101234221</v>
      </c>
      <c r="F6" s="5">
        <v>10.40582754920116</v>
      </c>
      <c r="G6" s="5">
        <v>1.1774433171437839</v>
      </c>
      <c r="H6" s="5">
        <v>6.0285767943875481E-14</v>
      </c>
    </row>
    <row r="7" spans="1:8" x14ac:dyDescent="0.55000000000000004">
      <c r="A7" s="8" t="s">
        <v>24</v>
      </c>
      <c r="B7" s="8">
        <v>0.8</v>
      </c>
      <c r="C7" s="5" t="s">
        <v>47</v>
      </c>
      <c r="D7" s="5">
        <v>8.7008143445115689</v>
      </c>
      <c r="E7" s="5">
        <v>3.081626399396705</v>
      </c>
      <c r="F7" s="5">
        <v>1.215930259357612</v>
      </c>
      <c r="G7" s="5">
        <v>1.99999958825631</v>
      </c>
      <c r="H7" s="32">
        <v>2.954939377159492E-2</v>
      </c>
    </row>
    <row r="8" spans="1:8" x14ac:dyDescent="0.55000000000000004">
      <c r="A8" s="8" t="s">
        <v>26</v>
      </c>
      <c r="B8" s="8">
        <v>1</v>
      </c>
      <c r="C8" s="5" t="s">
        <v>47</v>
      </c>
      <c r="D8" s="5">
        <v>8.8064235094629897</v>
      </c>
      <c r="E8" s="5">
        <v>2.8419685373805241</v>
      </c>
      <c r="F8" s="5">
        <v>1.262795228855718</v>
      </c>
      <c r="G8" s="5">
        <v>1.9999999349358411</v>
      </c>
      <c r="H8" s="32">
        <v>5.0423552519094673E-2</v>
      </c>
    </row>
    <row r="9" spans="1:8" ht="15.3" customHeight="1" x14ac:dyDescent="0.55000000000000004">
      <c r="A9" s="31" t="s">
        <v>28</v>
      </c>
      <c r="B9" s="31">
        <v>5.0000000000000001E-3</v>
      </c>
      <c r="C9" s="25" t="s">
        <v>48</v>
      </c>
      <c r="D9" s="25">
        <v>8.5075451575731087</v>
      </c>
      <c r="E9" s="25">
        <v>0.17302354638973871</v>
      </c>
      <c r="F9" s="25">
        <v>4.4014979313631626</v>
      </c>
      <c r="G9" s="25">
        <v>1.8535404022656681</v>
      </c>
      <c r="H9" s="25">
        <v>1.22656905028268E-12</v>
      </c>
    </row>
    <row r="10" spans="1:8" ht="15.3" customHeight="1" x14ac:dyDescent="0.55000000000000004">
      <c r="A10" s="31" t="s">
        <v>30</v>
      </c>
      <c r="B10" s="31">
        <v>0.01</v>
      </c>
      <c r="C10" s="25" t="s">
        <v>48</v>
      </c>
      <c r="D10" s="25">
        <v>8.8625145244828865</v>
      </c>
      <c r="E10" s="25">
        <v>0.24359133115678641</v>
      </c>
      <c r="F10" s="25">
        <v>2.475051568963794</v>
      </c>
      <c r="G10" s="25">
        <v>1.9999986568304491</v>
      </c>
      <c r="H10" s="32">
        <v>2.3670607916056849E-3</v>
      </c>
    </row>
    <row r="11" spans="1:8" ht="15.3" customHeight="1" x14ac:dyDescent="0.55000000000000004">
      <c r="A11" s="31" t="s">
        <v>32</v>
      </c>
      <c r="B11" s="31">
        <v>1.4999999999999999E-2</v>
      </c>
      <c r="C11" s="25" t="s">
        <v>48</v>
      </c>
      <c r="D11" s="25">
        <v>8.8784816346396713</v>
      </c>
      <c r="E11" s="25">
        <v>0.11275456888122069</v>
      </c>
      <c r="F11" s="25">
        <v>1.000002278743235</v>
      </c>
      <c r="G11" s="25">
        <v>1.999999801567568</v>
      </c>
      <c r="H11" s="32">
        <v>0.60117319490442755</v>
      </c>
    </row>
    <row r="12" spans="1:8" ht="15.3" customHeight="1" x14ac:dyDescent="0.55000000000000004">
      <c r="A12" s="31" t="s">
        <v>34</v>
      </c>
      <c r="B12" s="31">
        <v>0.02</v>
      </c>
      <c r="C12" s="25" t="s">
        <v>48</v>
      </c>
      <c r="D12" s="25">
        <v>8.9317408399955642</v>
      </c>
      <c r="E12" s="25">
        <v>0.16209939590052791</v>
      </c>
      <c r="F12" s="25">
        <v>1.3384083707741581</v>
      </c>
      <c r="G12" s="25">
        <v>1.999999969391977</v>
      </c>
      <c r="H12" s="32">
        <v>0.46997846064883109</v>
      </c>
    </row>
    <row r="13" spans="1:8" x14ac:dyDescent="0.55000000000000004">
      <c r="A13" s="4" t="s">
        <v>36</v>
      </c>
      <c r="B13" s="4">
        <v>5.0000000000000001E-4</v>
      </c>
      <c r="C13" s="4" t="s">
        <v>49</v>
      </c>
      <c r="D13" s="4">
        <v>8.8151970623110376</v>
      </c>
      <c r="E13" s="4">
        <v>0.25249109437438633</v>
      </c>
      <c r="F13" s="4">
        <v>8.7142666610894288</v>
      </c>
      <c r="G13" s="4">
        <v>1.4737996747040281</v>
      </c>
      <c r="H13" s="4">
        <v>4.356453339214793E-13</v>
      </c>
    </row>
    <row r="14" spans="1:8" x14ac:dyDescent="0.55000000000000004">
      <c r="A14" s="4" t="s">
        <v>38</v>
      </c>
      <c r="B14" s="4">
        <v>1.5E-3</v>
      </c>
      <c r="C14" s="4" t="s">
        <v>49</v>
      </c>
      <c r="D14" s="4">
        <v>8.7218689400129907</v>
      </c>
      <c r="E14" s="4">
        <v>0.30042512499541651</v>
      </c>
      <c r="F14" s="4">
        <v>2.6593483483460818</v>
      </c>
      <c r="G14" s="4">
        <v>1.800687207826521</v>
      </c>
      <c r="H14" s="4">
        <v>1.0523294354847551E-12</v>
      </c>
    </row>
    <row r="15" spans="1:8" x14ac:dyDescent="0.55000000000000004">
      <c r="A15" s="4" t="s">
        <v>40</v>
      </c>
      <c r="B15" s="4">
        <v>2.5000000000000001E-3</v>
      </c>
      <c r="C15" s="4" t="s">
        <v>49</v>
      </c>
      <c r="D15" s="4">
        <v>7.9698196222631346</v>
      </c>
      <c r="E15" s="4">
        <v>0.47752081299015992</v>
      </c>
      <c r="F15" s="4">
        <v>5.4412279976273856</v>
      </c>
      <c r="G15" s="4">
        <v>1.442596246035017</v>
      </c>
      <c r="H15" s="4">
        <v>1.855280883220562E-12</v>
      </c>
    </row>
    <row r="16" spans="1:8" x14ac:dyDescent="0.55000000000000004">
      <c r="A16" s="4" t="s">
        <v>42</v>
      </c>
      <c r="B16" s="4">
        <v>0.01</v>
      </c>
      <c r="C16" s="4" t="s">
        <v>49</v>
      </c>
      <c r="D16" s="4">
        <v>5.7125724103295799</v>
      </c>
      <c r="E16" s="4">
        <v>0.73169813288750363</v>
      </c>
      <c r="F16" s="4">
        <v>6.8153397410219112</v>
      </c>
      <c r="G16" s="4">
        <v>1.146700570062821</v>
      </c>
      <c r="H16" s="4">
        <v>2.621003923769875E-14</v>
      </c>
    </row>
    <row r="17" spans="1:8" x14ac:dyDescent="0.55000000000000004">
      <c r="A17" s="4"/>
      <c r="B17" s="4"/>
      <c r="C17" s="4"/>
      <c r="D17" s="4"/>
      <c r="E17" s="4"/>
      <c r="F17" s="4"/>
      <c r="G17" s="4"/>
      <c r="H17" s="4"/>
    </row>
    <row r="18" spans="1:8" x14ac:dyDescent="0.55000000000000004">
      <c r="A18" t="s">
        <v>61</v>
      </c>
      <c r="B18" t="s">
        <v>62</v>
      </c>
      <c r="C18" t="s">
        <v>63</v>
      </c>
      <c r="D18" t="s">
        <v>64</v>
      </c>
      <c r="E18" t="s">
        <v>65</v>
      </c>
    </row>
    <row r="19" spans="1:8" x14ac:dyDescent="0.55000000000000004">
      <c r="A19">
        <v>9.2710021571071248</v>
      </c>
      <c r="B19">
        <v>0.33448146299324361</v>
      </c>
      <c r="C19">
        <v>2.9326381687643739</v>
      </c>
      <c r="D19">
        <v>1.972143721710772</v>
      </c>
      <c r="E19">
        <v>2.2971704315768739E-11</v>
      </c>
    </row>
    <row r="20" spans="1:8" x14ac:dyDescent="0.55000000000000004">
      <c r="A20">
        <v>9.1581119630535248</v>
      </c>
      <c r="B20">
        <v>0.28995399536001382</v>
      </c>
      <c r="C20">
        <v>1.0000083719490871</v>
      </c>
      <c r="D20">
        <v>2.4607080854274241</v>
      </c>
      <c r="E20">
        <v>2.5012621416964639E-5</v>
      </c>
    </row>
    <row r="21" spans="1:8" x14ac:dyDescent="0.55000000000000004">
      <c r="A21">
        <v>8.8889831611040382</v>
      </c>
      <c r="B21">
        <v>0.67456499380565182</v>
      </c>
      <c r="C21">
        <v>3.7502425256336589</v>
      </c>
      <c r="D21">
        <v>1.70959634613376</v>
      </c>
      <c r="E21">
        <v>2.2496398703148721E-12</v>
      </c>
    </row>
    <row r="22" spans="1:8" x14ac:dyDescent="0.55000000000000004">
      <c r="A22">
        <v>8.6135284936699446</v>
      </c>
      <c r="B22">
        <v>1.4383643635033261</v>
      </c>
      <c r="C22">
        <v>1.0000070247566279</v>
      </c>
      <c r="D22">
        <v>2.2094022337551351</v>
      </c>
      <c r="E22">
        <v>7.5673813939078273E-4</v>
      </c>
    </row>
    <row r="23" spans="1:8" x14ac:dyDescent="0.55000000000000004">
      <c r="A23">
        <v>8.3912006770210237</v>
      </c>
      <c r="B23">
        <v>1.603000380578339</v>
      </c>
      <c r="C23">
        <v>10.405830547113441</v>
      </c>
      <c r="D23">
        <v>1.177443224958743</v>
      </c>
      <c r="E23">
        <v>1.038158580708329E-13</v>
      </c>
    </row>
    <row r="24" spans="1:8" x14ac:dyDescent="0.55000000000000004">
      <c r="A24">
        <v>8.7216652304719364</v>
      </c>
      <c r="B24">
        <v>3.133809106061102</v>
      </c>
      <c r="C24">
        <v>1.000000269552771</v>
      </c>
      <c r="D24">
        <v>2.0780001309662341</v>
      </c>
      <c r="E24">
        <v>2.0996509208985079E-2</v>
      </c>
    </row>
    <row r="25" spans="1:8" x14ac:dyDescent="0.55000000000000004">
      <c r="A25">
        <v>8.8296364546136772</v>
      </c>
      <c r="B25">
        <v>2.901937870621722</v>
      </c>
      <c r="C25">
        <v>1.000001049084186</v>
      </c>
      <c r="D25">
        <v>2.094087494462852</v>
      </c>
      <c r="E25">
        <v>3.7340818521193378E-2</v>
      </c>
    </row>
    <row r="26" spans="1:8" x14ac:dyDescent="0.55000000000000004">
      <c r="A26">
        <v>8.50754550129483</v>
      </c>
      <c r="B26">
        <v>0.17302357532446161</v>
      </c>
      <c r="C26">
        <v>4.401487215644897</v>
      </c>
      <c r="D26">
        <v>1.8535413045163469</v>
      </c>
      <c r="E26">
        <v>5.1500704958005686E-13</v>
      </c>
    </row>
    <row r="27" spans="1:8" x14ac:dyDescent="0.55000000000000004">
      <c r="A27">
        <v>8.8944870276049119</v>
      </c>
      <c r="B27">
        <v>0.2495102597591734</v>
      </c>
      <c r="C27">
        <v>1.7631687761835819</v>
      </c>
      <c r="D27">
        <v>2.126512547554948</v>
      </c>
      <c r="E27">
        <v>1.3220024067032479E-12</v>
      </c>
    </row>
    <row r="28" spans="1:8" x14ac:dyDescent="0.55000000000000004">
      <c r="A28">
        <v>8.9124988893680097</v>
      </c>
      <c r="B28">
        <v>0.13464717844580379</v>
      </c>
      <c r="C28">
        <v>1.0000001109695029</v>
      </c>
      <c r="D28">
        <v>2.1426531046194981</v>
      </c>
      <c r="E28">
        <v>0.57697415422992304</v>
      </c>
    </row>
    <row r="29" spans="1:8" x14ac:dyDescent="0.55000000000000004">
      <c r="A29">
        <v>8.9724837368025572</v>
      </c>
      <c r="B29">
        <v>0.1781000446858268</v>
      </c>
      <c r="C29">
        <v>1.000000097235753</v>
      </c>
      <c r="D29">
        <v>2.1856027565561131</v>
      </c>
      <c r="E29">
        <v>0.42307624025578328</v>
      </c>
    </row>
    <row r="30" spans="1:8" x14ac:dyDescent="0.55000000000000004">
      <c r="A30">
        <v>8.815197107411171</v>
      </c>
      <c r="B30">
        <v>0.25249110046865281</v>
      </c>
      <c r="C30">
        <v>8.7142635854123469</v>
      </c>
      <c r="D30">
        <v>1.4737998007524811</v>
      </c>
      <c r="E30">
        <v>3.4427542418025322E-13</v>
      </c>
    </row>
    <row r="31" spans="1:8" x14ac:dyDescent="0.55000000000000004">
      <c r="A31">
        <v>8.7218691330073259</v>
      </c>
      <c r="B31">
        <v>0.30042516074546988</v>
      </c>
      <c r="C31">
        <v>2.6593439839967612</v>
      </c>
      <c r="D31">
        <v>1.8006878133330391</v>
      </c>
      <c r="E31">
        <v>5.683793158315456E-13</v>
      </c>
    </row>
    <row r="32" spans="1:8" x14ac:dyDescent="0.55000000000000004">
      <c r="A32">
        <v>7.9698209881647113</v>
      </c>
      <c r="B32">
        <v>0.4775209159779879</v>
      </c>
      <c r="C32">
        <v>5.4412033439948626</v>
      </c>
      <c r="D32">
        <v>1.4425978214198161</v>
      </c>
      <c r="E32">
        <v>1.7556846190413241E-13</v>
      </c>
    </row>
    <row r="33" spans="1:5" x14ac:dyDescent="0.55000000000000004">
      <c r="A33">
        <v>5.7125722805166088</v>
      </c>
      <c r="B33">
        <v>0.73169814421082824</v>
      </c>
      <c r="C33">
        <v>6.8153404389983887</v>
      </c>
      <c r="D33">
        <v>1.1467005418381739</v>
      </c>
      <c r="E33">
        <v>3.3243593503150217E-14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workbookViewId="0">
      <selection activeCell="Q19" sqref="Q19"/>
    </sheetView>
  </sheetViews>
  <sheetFormatPr defaultRowHeight="14.4" x14ac:dyDescent="0.55000000000000004"/>
  <sheetData>
    <row r="1" spans="1:8" x14ac:dyDescent="0.55000000000000004">
      <c r="A1" s="1" t="s">
        <v>44</v>
      </c>
      <c r="B1" s="1" t="s">
        <v>1</v>
      </c>
      <c r="C1" s="1" t="s">
        <v>46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</row>
    <row r="2" spans="1:8" x14ac:dyDescent="0.55000000000000004">
      <c r="A2" s="3" t="s">
        <v>14</v>
      </c>
      <c r="B2" s="3">
        <v>0</v>
      </c>
      <c r="C2" s="5" t="s">
        <v>47</v>
      </c>
      <c r="D2">
        <v>9.271002049456623</v>
      </c>
      <c r="E2">
        <v>0.33448142037083239</v>
      </c>
      <c r="F2">
        <v>2.9326428588287041</v>
      </c>
      <c r="G2">
        <v>1.972143123898042</v>
      </c>
      <c r="H2">
        <v>2.536003007678656E-11</v>
      </c>
    </row>
    <row r="3" spans="1:8" x14ac:dyDescent="0.55000000000000004">
      <c r="A3" s="7" t="s">
        <v>18</v>
      </c>
      <c r="B3" s="7">
        <v>0.2</v>
      </c>
      <c r="C3" s="5" t="s">
        <v>47</v>
      </c>
      <c r="D3" s="5">
        <v>8.8889826591725427</v>
      </c>
      <c r="E3" s="5">
        <v>0.67456474161349178</v>
      </c>
      <c r="F3" s="5">
        <v>3.7502608621600921</v>
      </c>
      <c r="G3" s="5">
        <v>1.709594555637008</v>
      </c>
      <c r="H3" s="5">
        <v>5.5695201103169293E-12</v>
      </c>
    </row>
    <row r="4" spans="1:8" x14ac:dyDescent="0.55000000000000004">
      <c r="A4" s="7" t="s">
        <v>22</v>
      </c>
      <c r="B4" s="7">
        <v>0.6</v>
      </c>
      <c r="C4" s="5" t="s">
        <v>47</v>
      </c>
      <c r="D4" s="5">
        <v>8.3912007406912483</v>
      </c>
      <c r="E4" s="5">
        <v>1.6030004101234221</v>
      </c>
      <c r="F4" s="5">
        <v>10.40582754920116</v>
      </c>
      <c r="G4" s="5">
        <v>1.1774433171437839</v>
      </c>
      <c r="H4" s="5">
        <v>6.0285767943875481E-14</v>
      </c>
    </row>
    <row r="5" spans="1:8" ht="15.3" customHeight="1" x14ac:dyDescent="0.55000000000000004">
      <c r="A5" s="31" t="s">
        <v>28</v>
      </c>
      <c r="B5" s="31">
        <v>5.0000000000000001E-3</v>
      </c>
      <c r="C5" s="25" t="s">
        <v>48</v>
      </c>
      <c r="D5" s="25">
        <v>8.5075451575731087</v>
      </c>
      <c r="E5" s="25">
        <v>0.17302354638973871</v>
      </c>
      <c r="F5" s="25">
        <v>4.4014979313631626</v>
      </c>
      <c r="G5" s="25">
        <v>1.8535404022656681</v>
      </c>
      <c r="H5" s="25">
        <v>1.22656905028268E-12</v>
      </c>
    </row>
    <row r="6" spans="1:8" x14ac:dyDescent="0.55000000000000004">
      <c r="A6" s="4" t="s">
        <v>36</v>
      </c>
      <c r="B6" s="4">
        <v>5.0000000000000001E-4</v>
      </c>
      <c r="C6" s="4" t="s">
        <v>49</v>
      </c>
      <c r="D6" s="4">
        <v>8.8151970623110376</v>
      </c>
      <c r="E6" s="4">
        <v>0.25249109437438633</v>
      </c>
      <c r="F6" s="4">
        <v>8.7142666610894288</v>
      </c>
      <c r="G6" s="4">
        <v>1.4737996747040281</v>
      </c>
      <c r="H6" s="4">
        <v>4.356453339214793E-13</v>
      </c>
    </row>
    <row r="7" spans="1:8" x14ac:dyDescent="0.55000000000000004">
      <c r="A7" s="4" t="s">
        <v>38</v>
      </c>
      <c r="B7" s="4">
        <v>1.5E-3</v>
      </c>
      <c r="C7" s="4" t="s">
        <v>49</v>
      </c>
      <c r="D7" s="4">
        <v>8.7218689400129907</v>
      </c>
      <c r="E7" s="4">
        <v>0.30042512499541651</v>
      </c>
      <c r="F7" s="4">
        <v>2.6593483483460818</v>
      </c>
      <c r="G7" s="4">
        <v>1.800687207826521</v>
      </c>
      <c r="H7" s="4">
        <v>1.0523294354847551E-12</v>
      </c>
    </row>
    <row r="8" spans="1:8" x14ac:dyDescent="0.55000000000000004">
      <c r="A8" s="4" t="s">
        <v>40</v>
      </c>
      <c r="B8" s="4">
        <v>2.5000000000000001E-3</v>
      </c>
      <c r="C8" s="4" t="s">
        <v>49</v>
      </c>
      <c r="D8" s="4">
        <v>7.9698196222631346</v>
      </c>
      <c r="E8" s="4">
        <v>0.47752081299015992</v>
      </c>
      <c r="F8" s="4">
        <v>5.4412279976273856</v>
      </c>
      <c r="G8" s="4">
        <v>1.442596246035017</v>
      </c>
      <c r="H8" s="4">
        <v>1.855280883220562E-12</v>
      </c>
    </row>
    <row r="9" spans="1:8" x14ac:dyDescent="0.55000000000000004">
      <c r="A9" s="4" t="s">
        <v>42</v>
      </c>
      <c r="B9" s="4">
        <v>0.01</v>
      </c>
      <c r="C9" s="4" t="s">
        <v>49</v>
      </c>
      <c r="D9" s="4">
        <v>5.7125724103295799</v>
      </c>
      <c r="E9" s="4">
        <v>0.73169813288750363</v>
      </c>
      <c r="F9" s="4">
        <v>6.8153397410219112</v>
      </c>
      <c r="G9" s="4">
        <v>1.146700570062821</v>
      </c>
      <c r="H9" s="4">
        <v>2.621003923769875E-14</v>
      </c>
    </row>
    <row r="10" spans="1:8" x14ac:dyDescent="0.55000000000000004">
      <c r="A10" s="4"/>
      <c r="B10" s="4"/>
      <c r="C10" s="4"/>
      <c r="D10" s="4"/>
      <c r="E10" s="4"/>
      <c r="F10" s="4"/>
      <c r="G10" s="4"/>
      <c r="H10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6"/>
  <sheetViews>
    <sheetView workbookViewId="0">
      <selection activeCell="R14" sqref="R14"/>
    </sheetView>
  </sheetViews>
  <sheetFormatPr defaultRowHeight="14.4" x14ac:dyDescent="0.55000000000000004"/>
  <cols>
    <col min="5" max="5" width="11.68359375" bestFit="1" customWidth="1"/>
  </cols>
  <sheetData>
    <row r="1" spans="1:5" x14ac:dyDescent="0.55000000000000004">
      <c r="A1" t="s">
        <v>61</v>
      </c>
      <c r="B1" t="s">
        <v>62</v>
      </c>
      <c r="C1" t="s">
        <v>63</v>
      </c>
      <c r="D1" s="1" t="s">
        <v>64</v>
      </c>
      <c r="E1" t="s">
        <v>65</v>
      </c>
    </row>
    <row r="2" spans="1:5" x14ac:dyDescent="0.55000000000000004">
      <c r="A2">
        <v>9.2710021571071248</v>
      </c>
      <c r="B2">
        <v>0.33448146299324361</v>
      </c>
      <c r="C2">
        <v>2.9326381687643739</v>
      </c>
      <c r="D2">
        <v>1.972143721710772</v>
      </c>
      <c r="E2">
        <v>2.2971704315768739E-11</v>
      </c>
    </row>
    <row r="3" spans="1:5" x14ac:dyDescent="0.55000000000000004">
      <c r="A3">
        <v>9.1581119630535248</v>
      </c>
      <c r="B3">
        <v>0.28995399536001382</v>
      </c>
      <c r="C3">
        <v>1.0000083719490871</v>
      </c>
      <c r="D3">
        <v>2.4607080854274241</v>
      </c>
      <c r="E3" s="34">
        <v>2.5012621416964639E-5</v>
      </c>
    </row>
    <row r="4" spans="1:5" x14ac:dyDescent="0.55000000000000004">
      <c r="A4">
        <v>8.8889831611040382</v>
      </c>
      <c r="B4">
        <v>0.67456499380565182</v>
      </c>
      <c r="C4">
        <v>3.7502425256336589</v>
      </c>
      <c r="D4">
        <v>1.70959634613376</v>
      </c>
      <c r="E4">
        <v>2.2496398703148721E-12</v>
      </c>
    </row>
    <row r="5" spans="1:5" x14ac:dyDescent="0.55000000000000004">
      <c r="A5">
        <v>8.6135284936699446</v>
      </c>
      <c r="B5">
        <v>1.4383643635033261</v>
      </c>
      <c r="C5">
        <v>1.0000070247566279</v>
      </c>
      <c r="D5">
        <v>2.2094022337551351</v>
      </c>
      <c r="E5" s="33">
        <v>7.5673813939078273E-4</v>
      </c>
    </row>
    <row r="6" spans="1:5" x14ac:dyDescent="0.55000000000000004">
      <c r="A6">
        <v>8.3912006770210237</v>
      </c>
      <c r="B6">
        <v>1.603000380578339</v>
      </c>
      <c r="C6">
        <v>10.405830547113441</v>
      </c>
      <c r="D6">
        <v>1.177443224958743</v>
      </c>
      <c r="E6">
        <v>1.038158580708329E-13</v>
      </c>
    </row>
    <row r="7" spans="1:5" x14ac:dyDescent="0.55000000000000004">
      <c r="A7">
        <v>8.7216652304719364</v>
      </c>
      <c r="B7">
        <v>3.133809106061102</v>
      </c>
      <c r="C7">
        <v>1.000000269552771</v>
      </c>
      <c r="D7">
        <v>2.0780001309662341</v>
      </c>
      <c r="E7" s="33">
        <v>2.0996509208985079E-2</v>
      </c>
    </row>
    <row r="8" spans="1:5" x14ac:dyDescent="0.55000000000000004">
      <c r="A8">
        <v>8.8296364546136772</v>
      </c>
      <c r="B8">
        <v>2.901937870621722</v>
      </c>
      <c r="C8">
        <v>1.000001049084186</v>
      </c>
      <c r="D8">
        <v>2.094087494462852</v>
      </c>
      <c r="E8" s="33">
        <v>3.7340818521193378E-2</v>
      </c>
    </row>
    <row r="9" spans="1:5" x14ac:dyDescent="0.55000000000000004">
      <c r="A9">
        <v>8.50754550129483</v>
      </c>
      <c r="B9">
        <v>0.17302357532446161</v>
      </c>
      <c r="C9">
        <v>4.401487215644897</v>
      </c>
      <c r="D9">
        <v>1.8535413045163469</v>
      </c>
      <c r="E9">
        <v>5.1500704958005686E-13</v>
      </c>
    </row>
    <row r="10" spans="1:5" x14ac:dyDescent="0.55000000000000004">
      <c r="A10">
        <v>8.8944870276049119</v>
      </c>
      <c r="B10">
        <v>0.2495102597591734</v>
      </c>
      <c r="C10">
        <v>1.7631687761835819</v>
      </c>
      <c r="D10">
        <v>2.126512547554948</v>
      </c>
      <c r="E10">
        <v>1.3220024067032479E-12</v>
      </c>
    </row>
    <row r="11" spans="1:5" x14ac:dyDescent="0.55000000000000004">
      <c r="A11">
        <v>8.9124988893680097</v>
      </c>
      <c r="B11">
        <v>0.13464717844580379</v>
      </c>
      <c r="C11">
        <v>1.0000001109695029</v>
      </c>
      <c r="D11">
        <v>2.1426531046194981</v>
      </c>
      <c r="E11" s="33">
        <v>0.57697415422992304</v>
      </c>
    </row>
    <row r="12" spans="1:5" x14ac:dyDescent="0.55000000000000004">
      <c r="A12">
        <v>8.9724837368025572</v>
      </c>
      <c r="B12">
        <v>0.1781000446858268</v>
      </c>
      <c r="C12">
        <v>1.000000097235753</v>
      </c>
      <c r="D12">
        <v>2.1856027565561131</v>
      </c>
      <c r="E12" s="33">
        <v>0.42307624025578328</v>
      </c>
    </row>
    <row r="13" spans="1:5" x14ac:dyDescent="0.55000000000000004">
      <c r="A13">
        <v>8.815197107411171</v>
      </c>
      <c r="B13">
        <v>0.25249110046865281</v>
      </c>
      <c r="C13">
        <v>8.7142635854123469</v>
      </c>
      <c r="D13">
        <v>1.4737998007524811</v>
      </c>
      <c r="E13">
        <v>3.4427542418025322E-13</v>
      </c>
    </row>
    <row r="14" spans="1:5" x14ac:dyDescent="0.55000000000000004">
      <c r="A14">
        <v>8.7218691330073259</v>
      </c>
      <c r="B14">
        <v>0.30042516074546988</v>
      </c>
      <c r="C14">
        <v>2.6593439839967612</v>
      </c>
      <c r="D14">
        <v>1.8006878133330391</v>
      </c>
      <c r="E14">
        <v>5.683793158315456E-13</v>
      </c>
    </row>
    <row r="15" spans="1:5" x14ac:dyDescent="0.55000000000000004">
      <c r="A15">
        <v>7.9698209881647113</v>
      </c>
      <c r="B15">
        <v>0.4775209159779879</v>
      </c>
      <c r="C15">
        <v>5.4412033439948626</v>
      </c>
      <c r="D15">
        <v>1.4425978214198161</v>
      </c>
      <c r="E15">
        <v>1.7556846190413241E-13</v>
      </c>
    </row>
    <row r="16" spans="1:5" x14ac:dyDescent="0.55000000000000004">
      <c r="A16">
        <v>5.7125722805166088</v>
      </c>
      <c r="B16">
        <v>0.73169814421082824</v>
      </c>
      <c r="C16">
        <v>6.8153404389983887</v>
      </c>
      <c r="D16">
        <v>1.1467005418381739</v>
      </c>
      <c r="E16">
        <v>3.3243593503150217E-14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6"/>
  <sheetViews>
    <sheetView workbookViewId="0"/>
  </sheetViews>
  <sheetFormatPr defaultRowHeight="14.4" x14ac:dyDescent="0.55000000000000004"/>
  <sheetData>
    <row r="1" spans="1:5" x14ac:dyDescent="0.55000000000000004">
      <c r="A1" t="s">
        <v>61</v>
      </c>
      <c r="B1" t="s">
        <v>62</v>
      </c>
      <c r="C1" t="s">
        <v>63</v>
      </c>
      <c r="D1" t="s">
        <v>64</v>
      </c>
      <c r="E1" t="s">
        <v>65</v>
      </c>
    </row>
    <row r="2" spans="1:5" x14ac:dyDescent="0.55000000000000004">
      <c r="A2">
        <v>9.2710021951279522</v>
      </c>
      <c r="B2">
        <v>0.33448147673078188</v>
      </c>
      <c r="C2">
        <v>2.932636479061359</v>
      </c>
      <c r="D2">
        <v>1.9721439321857039</v>
      </c>
      <c r="E2">
        <v>2.2157796701403149E-11</v>
      </c>
    </row>
    <row r="3" spans="1:5" x14ac:dyDescent="0.55000000000000004">
      <c r="A3">
        <v>9.1607411897268847</v>
      </c>
      <c r="B3">
        <v>0.290775735099227</v>
      </c>
      <c r="C3">
        <v>0.96003744315841866</v>
      </c>
      <c r="D3">
        <v>2.475904728854919</v>
      </c>
      <c r="E3">
        <v>2.0791513994906309E-12</v>
      </c>
    </row>
    <row r="4" spans="1:5" x14ac:dyDescent="0.55000000000000004">
      <c r="A4">
        <v>8.8889836577978638</v>
      </c>
      <c r="B4">
        <v>0.67456519623681299</v>
      </c>
      <c r="C4">
        <v>3.7502251841565801</v>
      </c>
      <c r="D4">
        <v>1.709598004787416</v>
      </c>
      <c r="E4">
        <v>4.7728747963663999E-13</v>
      </c>
    </row>
    <row r="5" spans="1:5" x14ac:dyDescent="0.55000000000000004">
      <c r="A5">
        <v>8.6375879520005512</v>
      </c>
      <c r="B5">
        <v>1.458115427364842</v>
      </c>
      <c r="C5">
        <v>0.81126129466333863</v>
      </c>
      <c r="D5">
        <v>2.287201203410397</v>
      </c>
      <c r="E5">
        <v>7.3330705050730673E-13</v>
      </c>
    </row>
    <row r="6" spans="1:5" x14ac:dyDescent="0.55000000000000004">
      <c r="A6">
        <v>8.3912006827315384</v>
      </c>
      <c r="B6">
        <v>1.6030003856670449</v>
      </c>
      <c r="C6">
        <v>10.40582993976477</v>
      </c>
      <c r="D6">
        <v>1.177443243811068</v>
      </c>
      <c r="E6">
        <v>9.5228629350301122E-14</v>
      </c>
    </row>
    <row r="7" spans="1:5" x14ac:dyDescent="0.55000000000000004">
      <c r="A7">
        <v>8.8342093379004929</v>
      </c>
      <c r="B7">
        <v>3.384105963659414</v>
      </c>
      <c r="C7">
        <v>0.31525266680240521</v>
      </c>
      <c r="D7">
        <v>2.5066400741957509</v>
      </c>
      <c r="E7">
        <v>6.7446821516029942E-13</v>
      </c>
    </row>
    <row r="8" spans="1:5" x14ac:dyDescent="0.55000000000000004">
      <c r="A8">
        <v>8.9660829138500837</v>
      </c>
      <c r="B8">
        <v>3.2373568143884621</v>
      </c>
      <c r="C8">
        <v>0.19813488257489831</v>
      </c>
      <c r="D8">
        <v>2.6955810295453109</v>
      </c>
      <c r="E8">
        <v>5.4328983429922937E-13</v>
      </c>
    </row>
    <row r="9" spans="1:5" x14ac:dyDescent="0.55000000000000004">
      <c r="A9">
        <v>8.5075453295006191</v>
      </c>
      <c r="B9">
        <v>0.1730235593361221</v>
      </c>
      <c r="C9">
        <v>4.4014934445810852</v>
      </c>
      <c r="D9">
        <v>1.8535408005332841</v>
      </c>
      <c r="E9">
        <v>8.7970084883531552E-13</v>
      </c>
    </row>
    <row r="10" spans="1:5" x14ac:dyDescent="0.55000000000000004">
      <c r="A10">
        <v>8.8944871828464525</v>
      </c>
      <c r="B10">
        <v>0.24951028872219139</v>
      </c>
      <c r="C10">
        <v>1.7631657809740471</v>
      </c>
      <c r="D10">
        <v>2.126513176057327</v>
      </c>
      <c r="E10">
        <v>8.3551189421416103E-13</v>
      </c>
    </row>
    <row r="11" spans="1:5" x14ac:dyDescent="0.55000000000000004">
      <c r="A11">
        <v>9.2631323013335791</v>
      </c>
      <c r="B11">
        <v>0.18657781716806199</v>
      </c>
      <c r="C11">
        <v>1.000000262197484E-3</v>
      </c>
      <c r="D11">
        <v>4.5534891424343611</v>
      </c>
      <c r="E11">
        <v>8.5880080328630648E-2</v>
      </c>
    </row>
    <row r="12" spans="1:5" x14ac:dyDescent="0.55000000000000004">
      <c r="A12">
        <v>9.3149769846312704</v>
      </c>
      <c r="B12">
        <v>0.28849941923854361</v>
      </c>
      <c r="C12">
        <v>1.000000541432701E-3</v>
      </c>
      <c r="D12">
        <v>4.7007285181965663</v>
      </c>
      <c r="E12">
        <v>1.6803934218329548E-2</v>
      </c>
    </row>
    <row r="13" spans="1:5" x14ac:dyDescent="0.55000000000000004">
      <c r="A13">
        <v>8.8151971153120048</v>
      </c>
      <c r="B13">
        <v>0.25249110183297352</v>
      </c>
      <c r="C13">
        <v>8.7142629865582446</v>
      </c>
      <c r="D13">
        <v>1.473799824797533</v>
      </c>
      <c r="E13">
        <v>3.283478238430082E-13</v>
      </c>
    </row>
    <row r="14" spans="1:5" x14ac:dyDescent="0.55000000000000004">
      <c r="A14">
        <v>8.7218687457174546</v>
      </c>
      <c r="B14">
        <v>0.3004251101694298</v>
      </c>
      <c r="C14">
        <v>2.6593518442585551</v>
      </c>
      <c r="D14">
        <v>1.800686745376779</v>
      </c>
      <c r="E14">
        <v>1.5498421554572429E-12</v>
      </c>
    </row>
    <row r="15" spans="1:5" x14ac:dyDescent="0.55000000000000004">
      <c r="A15">
        <v>3.4172469428182182</v>
      </c>
      <c r="B15">
        <v>2.4242961525921811</v>
      </c>
      <c r="C15">
        <v>2.3749462796470588</v>
      </c>
      <c r="D15">
        <v>2.2605672350445509</v>
      </c>
      <c r="E15">
        <v>12.36513864880428</v>
      </c>
    </row>
    <row r="16" spans="1:5" x14ac:dyDescent="0.55000000000000004">
      <c r="A16">
        <v>5.7125716985370998</v>
      </c>
      <c r="B16">
        <v>0.73169819564435234</v>
      </c>
      <c r="C16">
        <v>6.8153435255391326</v>
      </c>
      <c r="D16">
        <v>1.1467004171715549</v>
      </c>
      <c r="E16">
        <v>7.7637486143745864E-14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6"/>
  <sheetViews>
    <sheetView workbookViewId="0">
      <selection activeCell="M15" sqref="M15"/>
    </sheetView>
  </sheetViews>
  <sheetFormatPr defaultRowHeight="14.4" x14ac:dyDescent="0.55000000000000004"/>
  <cols>
    <col min="5" max="5" width="17.15625" bestFit="1" customWidth="1"/>
    <col min="7" max="7" width="16" bestFit="1" customWidth="1"/>
  </cols>
  <sheetData>
    <row r="1" spans="1:9" x14ac:dyDescent="0.55000000000000004">
      <c r="A1" s="1" t="s">
        <v>44</v>
      </c>
      <c r="B1" s="1" t="s">
        <v>1</v>
      </c>
      <c r="C1" s="1" t="s">
        <v>45</v>
      </c>
      <c r="D1" s="1" t="s">
        <v>46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</row>
    <row r="2" spans="1:9" x14ac:dyDescent="0.55000000000000004">
      <c r="A2" s="3" t="s">
        <v>14</v>
      </c>
      <c r="B2" s="21">
        <v>0</v>
      </c>
      <c r="C2" s="42">
        <v>482.11324300000001</v>
      </c>
      <c r="D2" s="28" t="s">
        <v>47</v>
      </c>
      <c r="E2">
        <v>9.2710021951279522</v>
      </c>
      <c r="F2">
        <v>0.33448147673078188</v>
      </c>
      <c r="G2">
        <v>2.932636479061359</v>
      </c>
      <c r="H2">
        <v>1.9721439321857039</v>
      </c>
      <c r="I2">
        <v>2.2157796701403149E-11</v>
      </c>
    </row>
    <row r="3" spans="1:9" x14ac:dyDescent="0.55000000000000004">
      <c r="A3" s="6" t="s">
        <v>16</v>
      </c>
      <c r="B3" s="6">
        <v>0</v>
      </c>
      <c r="C3" s="45">
        <v>604.93025250000005</v>
      </c>
      <c r="D3" s="28" t="s">
        <v>47</v>
      </c>
      <c r="E3">
        <v>9.1607411897268847</v>
      </c>
      <c r="F3">
        <v>0.290775735099227</v>
      </c>
      <c r="G3">
        <v>0.96003744315841866</v>
      </c>
      <c r="H3">
        <v>2.475904728854919</v>
      </c>
      <c r="I3">
        <v>2.0791513994906309E-12</v>
      </c>
    </row>
    <row r="4" spans="1:9" x14ac:dyDescent="0.55000000000000004">
      <c r="A4" s="7" t="s">
        <v>18</v>
      </c>
      <c r="B4" s="7">
        <v>0.2</v>
      </c>
      <c r="C4" s="45">
        <v>155.7889504</v>
      </c>
      <c r="D4" s="28" t="s">
        <v>47</v>
      </c>
      <c r="E4">
        <v>8.8889836577978638</v>
      </c>
      <c r="F4">
        <v>0.67456519623681299</v>
      </c>
      <c r="G4">
        <v>3.7502251841565801</v>
      </c>
      <c r="H4">
        <v>1.709598004787416</v>
      </c>
      <c r="I4">
        <v>4.7728747963663999E-13</v>
      </c>
    </row>
    <row r="5" spans="1:9" x14ac:dyDescent="0.55000000000000004">
      <c r="A5" s="7" t="s">
        <v>20</v>
      </c>
      <c r="B5" s="7">
        <v>0.4</v>
      </c>
      <c r="C5" s="45">
        <v>59.356171359999998</v>
      </c>
      <c r="D5" s="28" t="s">
        <v>47</v>
      </c>
      <c r="E5">
        <v>8.6375879520005512</v>
      </c>
      <c r="F5">
        <v>1.458115427364842</v>
      </c>
      <c r="G5">
        <v>0.81126129466333863</v>
      </c>
      <c r="H5">
        <v>2.287201203410397</v>
      </c>
      <c r="I5">
        <v>7.3330705050730673E-13</v>
      </c>
    </row>
    <row r="6" spans="1:9" x14ac:dyDescent="0.55000000000000004">
      <c r="A6" s="7" t="s">
        <v>22</v>
      </c>
      <c r="B6" s="7">
        <v>0.6</v>
      </c>
      <c r="C6" s="45">
        <v>51.075344029999997</v>
      </c>
      <c r="D6" s="28" t="s">
        <v>47</v>
      </c>
      <c r="E6">
        <v>8.3912006827315384</v>
      </c>
      <c r="F6">
        <v>1.6030003856670449</v>
      </c>
      <c r="G6">
        <v>10.40582993976477</v>
      </c>
      <c r="H6">
        <v>1.177443243811068</v>
      </c>
      <c r="I6">
        <v>9.5228629350301122E-14</v>
      </c>
    </row>
    <row r="7" spans="1:9" x14ac:dyDescent="0.55000000000000004">
      <c r="A7" s="8" t="s">
        <v>24</v>
      </c>
      <c r="B7" s="8">
        <v>0.8</v>
      </c>
      <c r="C7" s="45">
        <v>17.413865430000001</v>
      </c>
      <c r="D7" s="28" t="s">
        <v>47</v>
      </c>
      <c r="E7">
        <v>8.8342093379004929</v>
      </c>
      <c r="F7">
        <v>3.384105963659414</v>
      </c>
      <c r="G7">
        <v>0.31525266680240521</v>
      </c>
      <c r="H7">
        <v>2.5066400741957509</v>
      </c>
      <c r="I7">
        <v>6.7446821516029942E-13</v>
      </c>
    </row>
    <row r="8" spans="1:9" x14ac:dyDescent="0.55000000000000004">
      <c r="A8" s="47" t="s">
        <v>26</v>
      </c>
      <c r="B8" s="47">
        <v>1</v>
      </c>
      <c r="C8" s="48">
        <v>18.571303619999998</v>
      </c>
      <c r="D8" s="49" t="s">
        <v>47</v>
      </c>
      <c r="E8" s="50">
        <v>8.9664606480150528</v>
      </c>
      <c r="F8" s="50">
        <v>3.237221493779558</v>
      </c>
      <c r="G8" s="50">
        <v>0.19807879703839271</v>
      </c>
      <c r="H8" s="50">
        <v>2.6956516233417638</v>
      </c>
      <c r="I8" s="50">
        <v>5.436167645276482E-13</v>
      </c>
    </row>
    <row r="9" spans="1:9" ht="15.3" customHeight="1" x14ac:dyDescent="0.55000000000000004">
      <c r="A9" s="51" t="s">
        <v>28</v>
      </c>
      <c r="B9" s="52">
        <v>5.0000000000000001E-3</v>
      </c>
      <c r="C9" s="53">
        <v>722.80620910000005</v>
      </c>
      <c r="D9" s="54" t="s">
        <v>48</v>
      </c>
      <c r="E9" s="55">
        <v>8.9456115570558143</v>
      </c>
      <c r="F9" s="55">
        <v>0.23631226752321749</v>
      </c>
      <c r="G9" s="55">
        <v>1.4249756321493261</v>
      </c>
      <c r="H9" s="55">
        <v>2.3158599799621</v>
      </c>
      <c r="I9" s="55">
        <v>1.103805582770552E-12</v>
      </c>
    </row>
    <row r="10" spans="1:9" ht="15.3" customHeight="1" x14ac:dyDescent="0.55000000000000004">
      <c r="A10" s="10" t="s">
        <v>30</v>
      </c>
      <c r="B10" s="17">
        <v>0.01</v>
      </c>
      <c r="C10" s="46">
        <v>164.8832946</v>
      </c>
      <c r="D10" s="30" t="s">
        <v>48</v>
      </c>
      <c r="E10">
        <v>9.2747563921597926</v>
      </c>
      <c r="F10">
        <v>0.32625562697699101</v>
      </c>
      <c r="G10">
        <v>1.068452193098456E-3</v>
      </c>
      <c r="H10">
        <v>4.6566953965455271</v>
      </c>
      <c r="I10">
        <v>2.0823686239050189E-9</v>
      </c>
    </row>
    <row r="11" spans="1:9" ht="15.3" customHeight="1" x14ac:dyDescent="0.55000000000000004">
      <c r="A11" s="10" t="s">
        <v>32</v>
      </c>
      <c r="B11" s="17">
        <v>1.4999999999999999E-2</v>
      </c>
      <c r="C11" s="46">
        <v>156.35489369999999</v>
      </c>
      <c r="D11" s="30" t="s">
        <v>48</v>
      </c>
      <c r="E11">
        <v>9.275415181439131</v>
      </c>
      <c r="F11">
        <v>0.26585194124638661</v>
      </c>
      <c r="G11">
        <v>1.0000003517426281E-3</v>
      </c>
      <c r="H11">
        <v>4.6845765860109791</v>
      </c>
      <c r="I11">
        <v>4.4026730558575568E-2</v>
      </c>
    </row>
    <row r="12" spans="1:9" ht="15.3" customHeight="1" x14ac:dyDescent="0.55000000000000004">
      <c r="A12" s="56" t="s">
        <v>34</v>
      </c>
      <c r="B12" s="57">
        <v>0.02</v>
      </c>
      <c r="C12" s="58">
        <v>168.9480063</v>
      </c>
      <c r="D12" s="59" t="s">
        <v>48</v>
      </c>
      <c r="E12" s="50">
        <v>9.3149769846312704</v>
      </c>
      <c r="F12" s="50">
        <v>0.28849941923854361</v>
      </c>
      <c r="G12" s="50">
        <v>1.000000541432701E-3</v>
      </c>
      <c r="H12" s="50">
        <v>4.7007285181965663</v>
      </c>
      <c r="I12" s="50">
        <v>1.6803934218329548E-2</v>
      </c>
    </row>
    <row r="13" spans="1:9" x14ac:dyDescent="0.55000000000000004">
      <c r="A13" s="4" t="s">
        <v>36</v>
      </c>
      <c r="B13" s="22">
        <v>5.0000000000000001E-4</v>
      </c>
      <c r="C13" s="44">
        <v>554.47180100000003</v>
      </c>
      <c r="D13" s="22" t="s">
        <v>49</v>
      </c>
      <c r="E13">
        <v>8.8151971153120048</v>
      </c>
      <c r="F13">
        <v>0.25249110183297352</v>
      </c>
      <c r="G13">
        <v>8.7142629865582446</v>
      </c>
      <c r="H13">
        <v>1.473799824797533</v>
      </c>
      <c r="I13">
        <v>3.283478238430082E-13</v>
      </c>
    </row>
    <row r="14" spans="1:9" x14ac:dyDescent="0.55000000000000004">
      <c r="A14" s="4" t="s">
        <v>38</v>
      </c>
      <c r="B14" s="22">
        <v>1.5E-3</v>
      </c>
      <c r="C14" s="44">
        <v>301.68286019999999</v>
      </c>
      <c r="D14" s="22" t="s">
        <v>49</v>
      </c>
      <c r="E14">
        <v>8.7218687457174546</v>
      </c>
      <c r="F14">
        <v>0.3004251101694298</v>
      </c>
      <c r="G14">
        <v>2.6593518442585551</v>
      </c>
      <c r="H14">
        <v>1.800686745376779</v>
      </c>
      <c r="I14">
        <v>1.5498421554572429E-12</v>
      </c>
    </row>
    <row r="15" spans="1:9" x14ac:dyDescent="0.55000000000000004">
      <c r="A15" s="4" t="s">
        <v>40</v>
      </c>
      <c r="B15" s="22">
        <v>2.5000000000000001E-3</v>
      </c>
      <c r="C15" s="44">
        <v>157.4456965</v>
      </c>
      <c r="D15" s="22" t="s">
        <v>49</v>
      </c>
      <c r="E15">
        <v>3.4182392692226768</v>
      </c>
      <c r="F15">
        <v>2.4248283503009982</v>
      </c>
      <c r="G15">
        <v>2.3751844871320569</v>
      </c>
      <c r="H15">
        <v>2.26024964567622</v>
      </c>
      <c r="I15">
        <v>12.35601452777869</v>
      </c>
    </row>
    <row r="16" spans="1:9" x14ac:dyDescent="0.55000000000000004">
      <c r="A16" s="4" t="s">
        <v>42</v>
      </c>
      <c r="B16" s="22">
        <v>0.01</v>
      </c>
      <c r="C16" s="44">
        <v>56.317516159999997</v>
      </c>
      <c r="D16" s="22" t="s">
        <v>49</v>
      </c>
      <c r="E16">
        <v>5.714397724826048</v>
      </c>
      <c r="F16">
        <v>0.73214767114169754</v>
      </c>
      <c r="G16">
        <v>6.7965454880283476</v>
      </c>
      <c r="H16">
        <v>1.1476746118965619</v>
      </c>
      <c r="I16">
        <v>7.7985328411775244E-14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15"/>
  <sheetViews>
    <sheetView workbookViewId="0">
      <selection activeCell="F16" sqref="F16"/>
    </sheetView>
  </sheetViews>
  <sheetFormatPr defaultRowHeight="14.4" x14ac:dyDescent="0.55000000000000004"/>
  <sheetData>
    <row r="1" spans="1:4" x14ac:dyDescent="0.55000000000000004">
      <c r="A1" s="1" t="s">
        <v>44</v>
      </c>
      <c r="B1" s="1" t="s">
        <v>1</v>
      </c>
      <c r="C1" s="1" t="s">
        <v>45</v>
      </c>
      <c r="D1" s="1" t="s">
        <v>46</v>
      </c>
    </row>
    <row r="2" spans="1:4" x14ac:dyDescent="0.55000000000000004">
      <c r="A2" s="6" t="s">
        <v>16</v>
      </c>
      <c r="B2" s="6">
        <v>0</v>
      </c>
      <c r="C2" s="5">
        <v>0.125908151</v>
      </c>
      <c r="D2" s="28" t="s">
        <v>47</v>
      </c>
    </row>
    <row r="3" spans="1:4" x14ac:dyDescent="0.55000000000000004">
      <c r="A3" s="7" t="s">
        <v>18</v>
      </c>
      <c r="B3" s="7">
        <v>0.2</v>
      </c>
      <c r="C3" s="5">
        <v>0.13383489170000001</v>
      </c>
      <c r="D3" s="28" t="s">
        <v>47</v>
      </c>
    </row>
    <row r="4" spans="1:4" x14ac:dyDescent="0.55000000000000004">
      <c r="A4" s="7" t="s">
        <v>20</v>
      </c>
      <c r="B4" s="7">
        <v>0.4</v>
      </c>
      <c r="C4" s="5">
        <v>0.1229906043</v>
      </c>
      <c r="D4" s="28" t="s">
        <v>47</v>
      </c>
    </row>
    <row r="5" spans="1:4" x14ac:dyDescent="0.55000000000000004">
      <c r="A5" s="7" t="s">
        <v>22</v>
      </c>
      <c r="B5" s="7">
        <v>0.6</v>
      </c>
      <c r="C5" s="5">
        <v>0.1173534319</v>
      </c>
      <c r="D5" s="28" t="s">
        <v>47</v>
      </c>
    </row>
    <row r="6" spans="1:4" x14ac:dyDescent="0.55000000000000004">
      <c r="A6" s="8" t="s">
        <v>24</v>
      </c>
      <c r="B6" s="8">
        <v>0.8</v>
      </c>
      <c r="C6" s="5">
        <v>0.1175361011</v>
      </c>
      <c r="D6" s="28" t="s">
        <v>47</v>
      </c>
    </row>
    <row r="7" spans="1:4" x14ac:dyDescent="0.55000000000000004">
      <c r="A7" s="8" t="s">
        <v>26</v>
      </c>
      <c r="B7" s="8">
        <v>1</v>
      </c>
      <c r="C7" s="5">
        <v>0.117955636</v>
      </c>
      <c r="D7" s="28" t="s">
        <v>47</v>
      </c>
    </row>
    <row r="8" spans="1:4" ht="15.3" customHeight="1" x14ac:dyDescent="0.55000000000000004">
      <c r="A8" s="10" t="s">
        <v>28</v>
      </c>
      <c r="B8" s="17">
        <v>5.0000000000000001E-3</v>
      </c>
      <c r="C8" s="25">
        <v>0.1465690432</v>
      </c>
      <c r="D8" s="30" t="s">
        <v>48</v>
      </c>
    </row>
    <row r="9" spans="1:4" ht="15.3" customHeight="1" x14ac:dyDescent="0.55000000000000004">
      <c r="A9" s="10" t="s">
        <v>30</v>
      </c>
      <c r="B9" s="17">
        <v>0.01</v>
      </c>
      <c r="C9" s="25">
        <v>0.59269262379999998</v>
      </c>
      <c r="D9" s="30" t="s">
        <v>48</v>
      </c>
    </row>
    <row r="10" spans="1:4" ht="15.3" customHeight="1" x14ac:dyDescent="0.55000000000000004">
      <c r="A10" s="10" t="s">
        <v>32</v>
      </c>
      <c r="B10" s="17">
        <v>1.4999999999999999E-2</v>
      </c>
      <c r="C10" s="25">
        <v>0.75524607639999997</v>
      </c>
      <c r="D10" s="30" t="s">
        <v>48</v>
      </c>
    </row>
    <row r="11" spans="1:4" ht="15.3" customHeight="1" x14ac:dyDescent="0.55000000000000004">
      <c r="A11" s="10" t="s">
        <v>34</v>
      </c>
      <c r="B11" s="17">
        <v>0.02</v>
      </c>
      <c r="C11" s="25">
        <v>0.64543535200000002</v>
      </c>
      <c r="D11" s="30" t="s">
        <v>48</v>
      </c>
    </row>
    <row r="12" spans="1:4" x14ac:dyDescent="0.55000000000000004">
      <c r="A12" s="4" t="s">
        <v>36</v>
      </c>
      <c r="B12" s="22">
        <v>5.0000000000000001E-4</v>
      </c>
      <c r="C12" s="4">
        <v>0.163748488</v>
      </c>
      <c r="D12" s="22" t="s">
        <v>49</v>
      </c>
    </row>
    <row r="13" spans="1:4" x14ac:dyDescent="0.55000000000000004">
      <c r="A13" s="4" t="s">
        <v>38</v>
      </c>
      <c r="B13" s="22">
        <v>1.5E-3</v>
      </c>
      <c r="C13" s="4">
        <v>0.241640191</v>
      </c>
      <c r="D13" s="22" t="s">
        <v>49</v>
      </c>
    </row>
    <row r="14" spans="1:4" x14ac:dyDescent="0.55000000000000004">
      <c r="A14" s="4" t="s">
        <v>40</v>
      </c>
      <c r="B14" s="22">
        <v>2.5000000000000001E-3</v>
      </c>
      <c r="C14" s="4">
        <v>0.2577474924</v>
      </c>
      <c r="D14" s="22" t="s">
        <v>49</v>
      </c>
    </row>
    <row r="15" spans="1:4" x14ac:dyDescent="0.55000000000000004">
      <c r="A15" s="4" t="s">
        <v>42</v>
      </c>
      <c r="B15" s="22">
        <v>0.01</v>
      </c>
      <c r="C15" s="4">
        <v>0.60980110769999996</v>
      </c>
      <c r="D15" s="22" t="s">
        <v>49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15"/>
  <sheetViews>
    <sheetView workbookViewId="0">
      <selection activeCell="F1" sqref="F1:F1048576"/>
    </sheetView>
  </sheetViews>
  <sheetFormatPr defaultRowHeight="14.4" x14ac:dyDescent="0.55000000000000004"/>
  <sheetData>
    <row r="1" spans="1:6" x14ac:dyDescent="0.55000000000000004">
      <c r="A1" s="1" t="s">
        <v>44</v>
      </c>
      <c r="B1" s="1" t="s">
        <v>1</v>
      </c>
      <c r="C1" s="1" t="s">
        <v>45</v>
      </c>
      <c r="D1" s="1" t="s">
        <v>46</v>
      </c>
      <c r="E1" s="1" t="s">
        <v>50</v>
      </c>
      <c r="F1" s="1" t="s">
        <v>51</v>
      </c>
    </row>
    <row r="2" spans="1:6" x14ac:dyDescent="0.55000000000000004">
      <c r="A2" s="6" t="s">
        <v>16</v>
      </c>
      <c r="B2" s="6">
        <v>0</v>
      </c>
      <c r="C2" s="18">
        <v>8.2E+19</v>
      </c>
      <c r="D2" s="28" t="s">
        <v>47</v>
      </c>
      <c r="E2" s="27">
        <v>604.93025250000005</v>
      </c>
      <c r="F2" t="s">
        <v>52</v>
      </c>
    </row>
    <row r="3" spans="1:6" x14ac:dyDescent="0.55000000000000004">
      <c r="A3" s="7" t="s">
        <v>18</v>
      </c>
      <c r="B3" s="7">
        <v>0.2</v>
      </c>
      <c r="C3" s="26">
        <v>2.99E+20</v>
      </c>
      <c r="D3" s="28" t="s">
        <v>47</v>
      </c>
      <c r="E3" s="28">
        <v>155.7889504</v>
      </c>
      <c r="F3" t="s">
        <v>52</v>
      </c>
    </row>
    <row r="4" spans="1:6" x14ac:dyDescent="0.55000000000000004">
      <c r="A4" s="7" t="s">
        <v>20</v>
      </c>
      <c r="B4" s="7">
        <v>0.4</v>
      </c>
      <c r="C4" s="26">
        <v>8.55E+20</v>
      </c>
      <c r="D4" s="28" t="s">
        <v>47</v>
      </c>
      <c r="E4" s="28">
        <v>59.356171359999998</v>
      </c>
      <c r="F4" t="s">
        <v>52</v>
      </c>
    </row>
    <row r="5" spans="1:6" x14ac:dyDescent="0.55000000000000004">
      <c r="A5" s="7" t="s">
        <v>22</v>
      </c>
      <c r="B5" s="7">
        <v>0.6</v>
      </c>
      <c r="C5" s="26">
        <v>1.04E+21</v>
      </c>
      <c r="D5" s="28" t="s">
        <v>47</v>
      </c>
      <c r="E5" s="28">
        <v>51.075344029999997</v>
      </c>
      <c r="F5" t="s">
        <v>52</v>
      </c>
    </row>
    <row r="6" spans="1:6" x14ac:dyDescent="0.55000000000000004">
      <c r="A6" s="8" t="s">
        <v>24</v>
      </c>
      <c r="B6" s="8">
        <v>0.8</v>
      </c>
      <c r="C6" s="26">
        <v>3.05E+21</v>
      </c>
      <c r="D6" s="28" t="s">
        <v>47</v>
      </c>
      <c r="E6" s="28">
        <v>17.413865430000001</v>
      </c>
      <c r="F6" t="s">
        <v>52</v>
      </c>
    </row>
    <row r="7" spans="1:6" x14ac:dyDescent="0.55000000000000004">
      <c r="A7" s="8" t="s">
        <v>26</v>
      </c>
      <c r="B7" s="8">
        <v>1</v>
      </c>
      <c r="C7" s="18">
        <v>2.85E+21</v>
      </c>
      <c r="D7" s="28" t="s">
        <v>47</v>
      </c>
      <c r="E7" s="27">
        <v>18.571303619999998</v>
      </c>
      <c r="F7" t="s">
        <v>52</v>
      </c>
    </row>
    <row r="8" spans="1:6" ht="15.3" customHeight="1" x14ac:dyDescent="0.55000000000000004">
      <c r="A8" s="10" t="s">
        <v>28</v>
      </c>
      <c r="B8" s="17">
        <v>5.0000000000000001E-3</v>
      </c>
      <c r="C8" s="18">
        <v>5.89E+19</v>
      </c>
      <c r="D8" s="30" t="s">
        <v>48</v>
      </c>
      <c r="E8" s="23">
        <v>956.84734109999999</v>
      </c>
      <c r="F8" t="s">
        <v>53</v>
      </c>
    </row>
    <row r="9" spans="1:6" ht="15.3" customHeight="1" x14ac:dyDescent="0.55000000000000004">
      <c r="A9" s="10" t="s">
        <v>30</v>
      </c>
      <c r="B9" s="17">
        <v>0.01</v>
      </c>
      <c r="C9" s="19">
        <v>6.39E+19</v>
      </c>
      <c r="D9" s="30" t="s">
        <v>48</v>
      </c>
      <c r="E9" s="20">
        <v>533.28295860000003</v>
      </c>
      <c r="F9" t="s">
        <v>53</v>
      </c>
    </row>
    <row r="10" spans="1:6" ht="15.3" customHeight="1" x14ac:dyDescent="0.55000000000000004">
      <c r="A10" s="10" t="s">
        <v>32</v>
      </c>
      <c r="B10" s="17">
        <v>1.4999999999999999E-2</v>
      </c>
      <c r="C10" s="19">
        <v>5.29E+19</v>
      </c>
      <c r="D10" s="30" t="s">
        <v>48</v>
      </c>
      <c r="E10" s="20">
        <v>138.82796389999999</v>
      </c>
      <c r="F10" t="s">
        <v>53</v>
      </c>
    </row>
    <row r="11" spans="1:6" ht="15.3" customHeight="1" x14ac:dyDescent="0.55000000000000004">
      <c r="A11" s="10" t="s">
        <v>34</v>
      </c>
      <c r="B11" s="17">
        <v>0.02</v>
      </c>
      <c r="C11" s="19">
        <v>5.72E+19</v>
      </c>
      <c r="D11" s="30" t="s">
        <v>48</v>
      </c>
      <c r="E11" s="20">
        <v>168.9480063</v>
      </c>
      <c r="F11" t="s">
        <v>53</v>
      </c>
    </row>
    <row r="12" spans="1:6" x14ac:dyDescent="0.55000000000000004">
      <c r="A12" s="4" t="s">
        <v>36</v>
      </c>
      <c r="B12" s="22">
        <v>5.0000000000000001E-4</v>
      </c>
      <c r="C12" s="29">
        <v>6.88E+19</v>
      </c>
      <c r="D12" s="22" t="s">
        <v>49</v>
      </c>
      <c r="E12" s="22">
        <v>554.47180100000003</v>
      </c>
      <c r="F12" t="s">
        <v>54</v>
      </c>
    </row>
    <row r="13" spans="1:6" x14ac:dyDescent="0.55000000000000004">
      <c r="A13" s="4" t="s">
        <v>38</v>
      </c>
      <c r="B13" s="22">
        <v>1.5E-3</v>
      </c>
      <c r="C13" s="29">
        <v>8.56E+19</v>
      </c>
      <c r="D13" s="22" t="s">
        <v>49</v>
      </c>
      <c r="E13" s="22">
        <v>301.68286019999999</v>
      </c>
      <c r="F13" t="s">
        <v>54</v>
      </c>
    </row>
    <row r="14" spans="1:6" x14ac:dyDescent="0.55000000000000004">
      <c r="A14" s="4" t="s">
        <v>40</v>
      </c>
      <c r="B14" s="22">
        <v>2.5000000000000001E-3</v>
      </c>
      <c r="C14" s="29">
        <v>1.54E+20</v>
      </c>
      <c r="D14" s="22" t="s">
        <v>49</v>
      </c>
      <c r="E14" s="22">
        <v>157.44569649253799</v>
      </c>
      <c r="F14" t="s">
        <v>54</v>
      </c>
    </row>
    <row r="15" spans="1:6" x14ac:dyDescent="0.55000000000000004">
      <c r="A15" s="4" t="s">
        <v>42</v>
      </c>
      <c r="B15" s="22">
        <v>0.01</v>
      </c>
      <c r="C15" s="29">
        <v>1.82E+20</v>
      </c>
      <c r="D15" s="22" t="s">
        <v>49</v>
      </c>
      <c r="E15" s="22">
        <v>56.3175161637797</v>
      </c>
      <c r="F15" t="s">
        <v>54</v>
      </c>
    </row>
  </sheetData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15"/>
  <sheetViews>
    <sheetView workbookViewId="0">
      <selection activeCell="B3" sqref="B3"/>
    </sheetView>
  </sheetViews>
  <sheetFormatPr defaultRowHeight="14.4" x14ac:dyDescent="0.55000000000000004"/>
  <sheetData>
    <row r="1" spans="1:6" x14ac:dyDescent="0.55000000000000004">
      <c r="A1" s="1" t="s">
        <v>44</v>
      </c>
      <c r="B1" s="1" t="s">
        <v>1</v>
      </c>
      <c r="C1" s="1" t="s">
        <v>45</v>
      </c>
      <c r="D1" s="1" t="s">
        <v>46</v>
      </c>
    </row>
    <row r="2" spans="1:6" x14ac:dyDescent="0.55000000000000004">
      <c r="A2" s="6" t="s">
        <v>16</v>
      </c>
      <c r="B2" s="63">
        <v>1E-4</v>
      </c>
      <c r="C2" s="45">
        <v>604.93025250000005</v>
      </c>
      <c r="D2" s="28" t="s">
        <v>47</v>
      </c>
      <c r="F2" s="2"/>
    </row>
    <row r="3" spans="1:6" x14ac:dyDescent="0.55000000000000004">
      <c r="A3" s="7" t="s">
        <v>18</v>
      </c>
      <c r="B3" s="7">
        <v>0.2</v>
      </c>
      <c r="C3" s="45">
        <v>155.7889504</v>
      </c>
      <c r="D3" s="28" t="s">
        <v>47</v>
      </c>
      <c r="F3" s="2"/>
    </row>
    <row r="4" spans="1:6" x14ac:dyDescent="0.55000000000000004">
      <c r="A4" s="7" t="s">
        <v>20</v>
      </c>
      <c r="B4" s="7">
        <v>0.4</v>
      </c>
      <c r="C4" s="45">
        <v>59.356171359999998</v>
      </c>
      <c r="D4" s="28" t="s">
        <v>47</v>
      </c>
      <c r="F4" s="2"/>
    </row>
    <row r="5" spans="1:6" x14ac:dyDescent="0.55000000000000004">
      <c r="A5" s="7" t="s">
        <v>22</v>
      </c>
      <c r="B5" s="7">
        <v>0.6</v>
      </c>
      <c r="C5" s="45">
        <v>51.075344029999997</v>
      </c>
      <c r="D5" s="28" t="s">
        <v>47</v>
      </c>
      <c r="F5" s="2"/>
    </row>
    <row r="6" spans="1:6" x14ac:dyDescent="0.55000000000000004">
      <c r="A6" s="8" t="s">
        <v>24</v>
      </c>
      <c r="B6" s="8">
        <v>0.8</v>
      </c>
      <c r="C6" s="45">
        <v>17.413865430000001</v>
      </c>
      <c r="D6" s="28" t="s">
        <v>47</v>
      </c>
    </row>
    <row r="7" spans="1:6" x14ac:dyDescent="0.55000000000000004">
      <c r="A7" s="8" t="s">
        <v>26</v>
      </c>
      <c r="B7" s="8">
        <v>1</v>
      </c>
      <c r="C7" s="45">
        <v>18.571303619999998</v>
      </c>
      <c r="D7" s="28" t="s">
        <v>47</v>
      </c>
    </row>
    <row r="8" spans="1:6" ht="15.3" customHeight="1" x14ac:dyDescent="0.55000000000000004">
      <c r="A8" s="10" t="s">
        <v>28</v>
      </c>
      <c r="B8" s="17">
        <v>5.0000000000000001E-3</v>
      </c>
      <c r="C8" s="46">
        <v>722.80620910000005</v>
      </c>
      <c r="D8" s="30" t="s">
        <v>48</v>
      </c>
    </row>
    <row r="9" spans="1:6" ht="15.3" customHeight="1" x14ac:dyDescent="0.55000000000000004">
      <c r="A9" s="10" t="s">
        <v>30</v>
      </c>
      <c r="B9" s="17">
        <v>0.01</v>
      </c>
      <c r="C9" s="46">
        <v>164.8832946</v>
      </c>
      <c r="D9" s="30" t="s">
        <v>48</v>
      </c>
    </row>
    <row r="10" spans="1:6" ht="15.3" customHeight="1" x14ac:dyDescent="0.55000000000000004">
      <c r="A10" s="10" t="s">
        <v>32</v>
      </c>
      <c r="B10" s="17">
        <v>1.4999999999999999E-2</v>
      </c>
      <c r="C10" s="46">
        <v>156.35489369999999</v>
      </c>
      <c r="D10" s="30" t="s">
        <v>48</v>
      </c>
    </row>
    <row r="11" spans="1:6" ht="15.3" customHeight="1" x14ac:dyDescent="0.55000000000000004">
      <c r="A11" s="10" t="s">
        <v>34</v>
      </c>
      <c r="B11" s="17">
        <v>0.02</v>
      </c>
      <c r="C11" s="43">
        <v>168.9480063</v>
      </c>
      <c r="D11" s="30" t="s">
        <v>48</v>
      </c>
    </row>
    <row r="12" spans="1:6" x14ac:dyDescent="0.55000000000000004">
      <c r="A12" s="4" t="s">
        <v>36</v>
      </c>
      <c r="B12" s="22">
        <v>5.0000000000000001E-4</v>
      </c>
      <c r="C12" s="44">
        <v>554.47180100000003</v>
      </c>
      <c r="D12" s="22" t="s">
        <v>49</v>
      </c>
    </row>
    <row r="13" spans="1:6" x14ac:dyDescent="0.55000000000000004">
      <c r="A13" s="4" t="s">
        <v>38</v>
      </c>
      <c r="B13" s="22">
        <v>1.5E-3</v>
      </c>
      <c r="C13" s="44">
        <v>301.68286019999999</v>
      </c>
      <c r="D13" s="22" t="s">
        <v>49</v>
      </c>
    </row>
    <row r="14" spans="1:6" x14ac:dyDescent="0.55000000000000004">
      <c r="A14" s="4" t="s">
        <v>40</v>
      </c>
      <c r="B14" s="22">
        <v>2.5000000000000001E-3</v>
      </c>
      <c r="C14" s="44">
        <v>157.4456965</v>
      </c>
      <c r="D14" s="22" t="s">
        <v>49</v>
      </c>
    </row>
    <row r="15" spans="1:6" x14ac:dyDescent="0.55000000000000004">
      <c r="A15" s="4" t="s">
        <v>42</v>
      </c>
      <c r="B15" s="22">
        <v>0.01</v>
      </c>
      <c r="C15" s="44">
        <v>56.317516159999997</v>
      </c>
      <c r="D15" s="22" t="s">
        <v>49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E15"/>
  <sheetViews>
    <sheetView workbookViewId="0">
      <selection activeCell="J13" sqref="J13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s="1" t="s">
        <v>44</v>
      </c>
      <c r="B1" s="1" t="s">
        <v>1</v>
      </c>
      <c r="C1" s="1" t="s">
        <v>45</v>
      </c>
      <c r="D1" s="1" t="s">
        <v>46</v>
      </c>
      <c r="E1" s="1" t="s">
        <v>51</v>
      </c>
    </row>
    <row r="2" spans="1:5" x14ac:dyDescent="0.55000000000000004">
      <c r="A2" s="6" t="s">
        <v>16</v>
      </c>
      <c r="B2" s="6">
        <v>0</v>
      </c>
      <c r="C2" s="5">
        <v>14.024183499999999</v>
      </c>
      <c r="D2" s="28" t="s">
        <v>47</v>
      </c>
      <c r="E2" t="s">
        <v>55</v>
      </c>
    </row>
    <row r="3" spans="1:5" x14ac:dyDescent="0.55000000000000004">
      <c r="A3" s="7" t="s">
        <v>18</v>
      </c>
      <c r="B3" s="7">
        <v>0.2</v>
      </c>
      <c r="C3" s="5">
        <v>18.844798090000001</v>
      </c>
      <c r="D3" s="28" t="s">
        <v>47</v>
      </c>
      <c r="E3" t="s">
        <v>55</v>
      </c>
    </row>
    <row r="4" spans="1:5" x14ac:dyDescent="0.55000000000000004">
      <c r="A4" s="7" t="s">
        <v>20</v>
      </c>
      <c r="B4" s="7">
        <v>0.4</v>
      </c>
      <c r="C4" s="5">
        <v>35.920584820000002</v>
      </c>
      <c r="D4" s="28" t="s">
        <v>47</v>
      </c>
      <c r="E4" t="s">
        <v>55</v>
      </c>
    </row>
    <row r="5" spans="1:5" x14ac:dyDescent="0.55000000000000004">
      <c r="A5" s="7" t="s">
        <v>22</v>
      </c>
      <c r="B5" s="7">
        <v>0.6</v>
      </c>
      <c r="C5" s="5">
        <v>29.718444120000001</v>
      </c>
      <c r="D5" s="28" t="s">
        <v>47</v>
      </c>
      <c r="E5" t="s">
        <v>55</v>
      </c>
    </row>
    <row r="6" spans="1:5" x14ac:dyDescent="0.55000000000000004">
      <c r="A6" s="8" t="s">
        <v>24</v>
      </c>
      <c r="B6" s="8">
        <v>0.8</v>
      </c>
      <c r="C6" s="5">
        <v>29.762064460000001</v>
      </c>
      <c r="D6" s="28" t="s">
        <v>47</v>
      </c>
      <c r="E6" t="s">
        <v>55</v>
      </c>
    </row>
    <row r="7" spans="1:5" x14ac:dyDescent="0.55000000000000004">
      <c r="A7" s="8" t="s">
        <v>26</v>
      </c>
      <c r="B7" s="8">
        <v>1</v>
      </c>
      <c r="C7" s="5">
        <v>25.4</v>
      </c>
      <c r="D7" s="28" t="s">
        <v>47</v>
      </c>
      <c r="E7" t="s">
        <v>55</v>
      </c>
    </row>
    <row r="8" spans="1:5" ht="15.3" customHeight="1" x14ac:dyDescent="0.55000000000000004">
      <c r="A8" s="10" t="s">
        <v>28</v>
      </c>
      <c r="B8" s="17">
        <v>5.0000000000000001E-3</v>
      </c>
      <c r="C8" s="25">
        <v>22.80212822</v>
      </c>
      <c r="D8" s="30" t="s">
        <v>48</v>
      </c>
      <c r="E8" t="s">
        <v>56</v>
      </c>
    </row>
    <row r="9" spans="1:5" ht="15.3" customHeight="1" x14ac:dyDescent="0.55000000000000004">
      <c r="A9" s="10" t="s">
        <v>30</v>
      </c>
      <c r="B9" s="17">
        <v>0.01</v>
      </c>
      <c r="C9" s="25">
        <v>22.272657679999998</v>
      </c>
      <c r="D9" s="30" t="s">
        <v>48</v>
      </c>
      <c r="E9" t="s">
        <v>56</v>
      </c>
    </row>
    <row r="10" spans="1:5" ht="15.3" customHeight="1" x14ac:dyDescent="0.55000000000000004">
      <c r="A10" s="10" t="s">
        <v>32</v>
      </c>
      <c r="B10" s="17">
        <v>1.4999999999999999E-2</v>
      </c>
      <c r="C10" s="25">
        <v>22.23</v>
      </c>
      <c r="D10" s="30" t="s">
        <v>48</v>
      </c>
      <c r="E10" t="s">
        <v>56</v>
      </c>
    </row>
    <row r="11" spans="1:5" ht="15.3" customHeight="1" x14ac:dyDescent="0.55000000000000004">
      <c r="A11" s="10" t="s">
        <v>34</v>
      </c>
      <c r="B11" s="17">
        <v>0.02</v>
      </c>
      <c r="C11" s="25">
        <v>20</v>
      </c>
      <c r="D11" s="30" t="s">
        <v>48</v>
      </c>
      <c r="E11" t="s">
        <v>56</v>
      </c>
    </row>
    <row r="12" spans="1:5" x14ac:dyDescent="0.55000000000000004">
      <c r="A12" s="4" t="s">
        <v>36</v>
      </c>
      <c r="B12" s="22">
        <v>5.0000000000000001E-4</v>
      </c>
      <c r="C12" s="4">
        <v>19</v>
      </c>
      <c r="D12" s="22" t="s">
        <v>49</v>
      </c>
      <c r="E12" t="s">
        <v>57</v>
      </c>
    </row>
    <row r="13" spans="1:5" x14ac:dyDescent="0.55000000000000004">
      <c r="A13" s="4" t="s">
        <v>38</v>
      </c>
      <c r="B13" s="22">
        <v>1.5E-3</v>
      </c>
      <c r="C13" s="4">
        <v>26.7058666791763</v>
      </c>
      <c r="D13" s="22" t="s">
        <v>49</v>
      </c>
      <c r="E13" t="s">
        <v>57</v>
      </c>
    </row>
    <row r="14" spans="1:5" x14ac:dyDescent="0.55000000000000004">
      <c r="A14" s="4" t="s">
        <v>40</v>
      </c>
      <c r="B14" s="22">
        <v>2.5000000000000001E-3</v>
      </c>
      <c r="C14" s="4">
        <v>46.9411268563493</v>
      </c>
      <c r="D14" s="22" t="s">
        <v>49</v>
      </c>
      <c r="E14" t="s">
        <v>57</v>
      </c>
    </row>
    <row r="15" spans="1:5" x14ac:dyDescent="0.55000000000000004">
      <c r="A15" s="4" t="s">
        <v>42</v>
      </c>
      <c r="B15" s="22">
        <v>0.01</v>
      </c>
      <c r="C15" s="4">
        <v>88.222168650434895</v>
      </c>
      <c r="D15" s="22" t="s">
        <v>49</v>
      </c>
      <c r="E15" t="s">
        <v>57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G16"/>
  <sheetViews>
    <sheetView tabSelected="1" workbookViewId="0">
      <selection activeCell="M11" sqref="M11"/>
    </sheetView>
  </sheetViews>
  <sheetFormatPr defaultRowHeight="14.4" x14ac:dyDescent="0.55000000000000004"/>
  <cols>
    <col min="7" max="7" width="6.41796875" bestFit="1" customWidth="1"/>
  </cols>
  <sheetData>
    <row r="1" spans="1:7" x14ac:dyDescent="0.55000000000000004">
      <c r="A1" s="1" t="s">
        <v>44</v>
      </c>
      <c r="B1" s="1" t="s">
        <v>1</v>
      </c>
      <c r="C1" s="1" t="s">
        <v>45</v>
      </c>
      <c r="D1" s="1" t="s">
        <v>46</v>
      </c>
      <c r="E1" s="1" t="s">
        <v>58</v>
      </c>
      <c r="F1" s="1" t="s">
        <v>13</v>
      </c>
      <c r="G1" s="1" t="s">
        <v>81</v>
      </c>
    </row>
    <row r="2" spans="1:7" x14ac:dyDescent="0.55000000000000004">
      <c r="A2" s="6" t="s">
        <v>16</v>
      </c>
      <c r="B2" s="63">
        <v>1E-4</v>
      </c>
      <c r="C2" s="5">
        <v>3.5430275175155801</v>
      </c>
      <c r="D2" s="5" t="s">
        <v>47</v>
      </c>
      <c r="E2" s="5">
        <v>0.99957346332324204</v>
      </c>
      <c r="F2" s="61" t="s">
        <v>70</v>
      </c>
      <c r="G2" s="61" t="s">
        <v>82</v>
      </c>
    </row>
    <row r="3" spans="1:7" x14ac:dyDescent="0.55000000000000004">
      <c r="A3" s="7" t="s">
        <v>18</v>
      </c>
      <c r="B3" s="7">
        <v>0.2</v>
      </c>
      <c r="C3" s="5">
        <v>0.54874858571278595</v>
      </c>
      <c r="D3" s="5" t="s">
        <v>47</v>
      </c>
      <c r="E3" s="5">
        <v>0.999057697305479</v>
      </c>
      <c r="F3" s="62" t="s">
        <v>71</v>
      </c>
      <c r="G3" s="61" t="s">
        <v>82</v>
      </c>
    </row>
    <row r="4" spans="1:7" x14ac:dyDescent="0.55000000000000004">
      <c r="A4" s="7" t="s">
        <v>20</v>
      </c>
      <c r="B4" s="7">
        <v>0.4</v>
      </c>
      <c r="C4" s="5">
        <v>0.32673724387542902</v>
      </c>
      <c r="D4" s="5" t="s">
        <v>47</v>
      </c>
      <c r="E4" s="5">
        <v>0.99749664887410305</v>
      </c>
      <c r="F4" s="62" t="s">
        <v>72</v>
      </c>
      <c r="G4" s="61" t="s">
        <v>82</v>
      </c>
    </row>
    <row r="5" spans="1:7" x14ac:dyDescent="0.55000000000000004">
      <c r="A5" s="7" t="s">
        <v>22</v>
      </c>
      <c r="B5" s="7">
        <v>0.6</v>
      </c>
      <c r="C5">
        <v>0.112034992551462</v>
      </c>
      <c r="D5" s="5" t="s">
        <v>47</v>
      </c>
      <c r="E5">
        <v>0.98804111971270403</v>
      </c>
      <c r="F5" s="62" t="s">
        <v>73</v>
      </c>
      <c r="G5" s="61" t="s">
        <v>82</v>
      </c>
    </row>
    <row r="6" spans="1:7" x14ac:dyDescent="0.55000000000000004">
      <c r="A6" s="8" t="s">
        <v>24</v>
      </c>
      <c r="B6" s="8">
        <v>0.8</v>
      </c>
      <c r="C6" s="5">
        <v>0.107313910214538</v>
      </c>
      <c r="D6" s="5" t="s">
        <v>47</v>
      </c>
      <c r="E6" s="5">
        <v>0.991324879453515</v>
      </c>
      <c r="F6" s="62" t="s">
        <v>74</v>
      </c>
      <c r="G6" s="61" t="s">
        <v>82</v>
      </c>
    </row>
    <row r="7" spans="1:7" x14ac:dyDescent="0.55000000000000004">
      <c r="A7" s="8" t="s">
        <v>26</v>
      </c>
      <c r="B7" s="8">
        <v>1</v>
      </c>
      <c r="C7" s="5">
        <v>0.12555867740591969</v>
      </c>
      <c r="D7" s="5" t="s">
        <v>47</v>
      </c>
      <c r="E7" s="12">
        <v>0.9778266872297644</v>
      </c>
      <c r="F7" s="62" t="s">
        <v>75</v>
      </c>
      <c r="G7" s="61" t="s">
        <v>82</v>
      </c>
    </row>
    <row r="8" spans="1:7" ht="15.3" customHeight="1" x14ac:dyDescent="0.55000000000000004">
      <c r="A8" s="10" t="s">
        <v>28</v>
      </c>
      <c r="B8" s="11">
        <v>5.0000000000000001E-3</v>
      </c>
      <c r="C8" s="25">
        <v>3.9299054118296701</v>
      </c>
      <c r="D8" s="9" t="s">
        <v>48</v>
      </c>
      <c r="E8" s="9">
        <v>0.99921890677815794</v>
      </c>
      <c r="F8" s="61" t="s">
        <v>76</v>
      </c>
      <c r="G8" s="61" t="s">
        <v>80</v>
      </c>
    </row>
    <row r="9" spans="1:7" ht="15.3" customHeight="1" x14ac:dyDescent="0.55000000000000004">
      <c r="A9" s="10" t="s">
        <v>30</v>
      </c>
      <c r="B9" s="11">
        <v>0.01</v>
      </c>
      <c r="C9" s="25">
        <v>2.5765729999999998</v>
      </c>
      <c r="D9" s="9" t="s">
        <v>48</v>
      </c>
      <c r="E9" s="25">
        <v>0.99940387877331505</v>
      </c>
      <c r="F9" s="62" t="s">
        <v>77</v>
      </c>
      <c r="G9" s="61" t="s">
        <v>80</v>
      </c>
    </row>
    <row r="10" spans="1:7" ht="15.3" customHeight="1" x14ac:dyDescent="0.55000000000000004">
      <c r="A10" s="10" t="s">
        <v>32</v>
      </c>
      <c r="B10" s="11">
        <v>1.4999999999999999E-2</v>
      </c>
      <c r="C10" s="25">
        <v>3.6323305054880701</v>
      </c>
      <c r="D10" s="9" t="s">
        <v>48</v>
      </c>
      <c r="E10">
        <v>0.99934983752394502</v>
      </c>
      <c r="F10" s="62" t="s">
        <v>78</v>
      </c>
      <c r="G10" s="61" t="s">
        <v>80</v>
      </c>
    </row>
    <row r="11" spans="1:7" ht="15.3" customHeight="1" x14ac:dyDescent="0.55000000000000004">
      <c r="A11" s="10" t="s">
        <v>34</v>
      </c>
      <c r="B11" s="11">
        <v>0.02</v>
      </c>
      <c r="C11" s="25">
        <v>3.3763879999999999</v>
      </c>
      <c r="D11" s="9" t="s">
        <v>48</v>
      </c>
      <c r="E11" s="9">
        <v>0.99958499999999995</v>
      </c>
      <c r="F11" s="62" t="s">
        <v>79</v>
      </c>
      <c r="G11" s="61" t="s">
        <v>80</v>
      </c>
    </row>
    <row r="12" spans="1:7" x14ac:dyDescent="0.55000000000000004">
      <c r="A12" s="4" t="s">
        <v>36</v>
      </c>
      <c r="B12" s="4">
        <v>5.0000000000000001E-4</v>
      </c>
      <c r="C12" s="4">
        <v>1.5681363662630201</v>
      </c>
      <c r="D12" s="4" t="s">
        <v>49</v>
      </c>
      <c r="E12" s="4">
        <v>0.99935130524971805</v>
      </c>
      <c r="F12" s="61" t="s">
        <v>66</v>
      </c>
      <c r="G12" s="61" t="s">
        <v>83</v>
      </c>
    </row>
    <row r="13" spans="1:7" x14ac:dyDescent="0.55000000000000004">
      <c r="A13" s="4" t="s">
        <v>38</v>
      </c>
      <c r="B13" s="4">
        <v>1.5E-3</v>
      </c>
      <c r="C13" s="4">
        <v>1.1643922939439599</v>
      </c>
      <c r="D13" s="4" t="s">
        <v>49</v>
      </c>
      <c r="E13" s="4">
        <v>0.99842150216219805</v>
      </c>
      <c r="F13" s="62" t="s">
        <v>67</v>
      </c>
      <c r="G13" s="61" t="s">
        <v>83</v>
      </c>
    </row>
    <row r="14" spans="1:7" x14ac:dyDescent="0.55000000000000004">
      <c r="A14" s="4" t="s">
        <v>40</v>
      </c>
      <c r="B14" s="4">
        <v>2.5000000000000001E-3</v>
      </c>
      <c r="C14" s="4">
        <v>0.46761244902577098</v>
      </c>
      <c r="D14" s="4" t="s">
        <v>49</v>
      </c>
      <c r="E14" s="4">
        <v>0.96856583152387998</v>
      </c>
      <c r="F14" s="62" t="s">
        <v>68</v>
      </c>
      <c r="G14" s="61" t="s">
        <v>83</v>
      </c>
    </row>
    <row r="15" spans="1:7" x14ac:dyDescent="0.55000000000000004">
      <c r="A15" s="4" t="s">
        <v>42</v>
      </c>
      <c r="B15" s="4">
        <v>0.01</v>
      </c>
      <c r="C15" s="4">
        <v>0.14562295977230499</v>
      </c>
      <c r="D15" s="4" t="s">
        <v>49</v>
      </c>
      <c r="E15" s="4"/>
      <c r="F15" s="62" t="s">
        <v>69</v>
      </c>
      <c r="G15" s="61" t="s">
        <v>83</v>
      </c>
    </row>
    <row r="16" spans="1:7" x14ac:dyDescent="0.55000000000000004">
      <c r="F16" s="6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7"/>
  <sheetViews>
    <sheetView workbookViewId="0">
      <selection activeCell="G8" sqref="G8"/>
    </sheetView>
  </sheetViews>
  <sheetFormatPr defaultRowHeight="14.4" x14ac:dyDescent="0.55000000000000004"/>
  <sheetData>
    <row r="1" spans="1:6" x14ac:dyDescent="0.55000000000000004">
      <c r="A1" s="1" t="s">
        <v>44</v>
      </c>
      <c r="B1" s="1" t="s">
        <v>1</v>
      </c>
      <c r="C1" s="1" t="s">
        <v>45</v>
      </c>
      <c r="D1" s="1" t="s">
        <v>46</v>
      </c>
      <c r="E1" s="1" t="s">
        <v>58</v>
      </c>
      <c r="F1" s="1" t="s">
        <v>59</v>
      </c>
    </row>
    <row r="2" spans="1:6" x14ac:dyDescent="0.55000000000000004">
      <c r="A2" s="6" t="s">
        <v>16</v>
      </c>
      <c r="B2" s="6">
        <v>0</v>
      </c>
      <c r="C2" s="15">
        <v>3.5430275175155801</v>
      </c>
      <c r="D2" s="5" t="s">
        <v>47</v>
      </c>
      <c r="E2" s="5">
        <v>0.99957346332324204</v>
      </c>
    </row>
    <row r="3" spans="1:6" x14ac:dyDescent="0.55000000000000004">
      <c r="A3" s="7" t="s">
        <v>18</v>
      </c>
      <c r="B3" s="7">
        <v>0.2</v>
      </c>
      <c r="C3" s="16">
        <v>0.54874858571278595</v>
      </c>
      <c r="D3" s="5" t="s">
        <v>47</v>
      </c>
      <c r="E3" s="5">
        <v>0.999057697305479</v>
      </c>
    </row>
    <row r="4" spans="1:6" x14ac:dyDescent="0.55000000000000004">
      <c r="A4" s="7" t="s">
        <v>20</v>
      </c>
      <c r="B4" s="7">
        <v>0.4</v>
      </c>
      <c r="C4" s="15">
        <v>0.32673724387542902</v>
      </c>
      <c r="D4" s="5" t="s">
        <v>47</v>
      </c>
      <c r="E4" s="5">
        <v>0.99749664887410305</v>
      </c>
    </row>
    <row r="5" spans="1:6" x14ac:dyDescent="0.55000000000000004">
      <c r="A5" s="7" t="s">
        <v>22</v>
      </c>
      <c r="B5" s="7">
        <v>0.6</v>
      </c>
      <c r="C5">
        <v>0.112034992551462</v>
      </c>
      <c r="D5" s="5" t="s">
        <v>47</v>
      </c>
      <c r="E5">
        <v>0.98804111971270403</v>
      </c>
    </row>
    <row r="6" spans="1:6" x14ac:dyDescent="0.55000000000000004">
      <c r="A6" s="8" t="s">
        <v>24</v>
      </c>
      <c r="B6" s="8">
        <v>0.8</v>
      </c>
      <c r="C6" s="15">
        <v>0.107313910214538</v>
      </c>
      <c r="D6" s="5" t="s">
        <v>47</v>
      </c>
      <c r="E6" s="5">
        <v>0.991324879453515</v>
      </c>
    </row>
    <row r="7" spans="1:6" x14ac:dyDescent="0.55000000000000004">
      <c r="A7" s="8" t="s">
        <v>26</v>
      </c>
      <c r="B7" s="8">
        <v>1</v>
      </c>
      <c r="C7" s="15">
        <v>0.12555867740591969</v>
      </c>
      <c r="D7" s="5" t="s">
        <v>47</v>
      </c>
      <c r="E7" s="12">
        <v>0.9778266872297644</v>
      </c>
    </row>
    <row r="8" spans="1:6" ht="15.3" customHeight="1" x14ac:dyDescent="0.55000000000000004">
      <c r="A8" s="10" t="s">
        <v>28</v>
      </c>
      <c r="B8" s="11">
        <v>5.0000000000000001E-3</v>
      </c>
      <c r="C8" s="14">
        <v>3.9299054118296701</v>
      </c>
      <c r="D8" s="9" t="s">
        <v>48</v>
      </c>
      <c r="E8" s="9">
        <v>0.99921890677815794</v>
      </c>
    </row>
    <row r="9" spans="1:6" ht="15.3" customHeight="1" x14ac:dyDescent="0.55000000000000004">
      <c r="A9" s="10" t="s">
        <v>30</v>
      </c>
      <c r="B9" s="11">
        <v>0.01</v>
      </c>
      <c r="C9" s="14">
        <v>2.5765729999999998</v>
      </c>
      <c r="D9" s="9" t="s">
        <v>48</v>
      </c>
      <c r="E9" s="25">
        <v>0.99940387877331505</v>
      </c>
    </row>
    <row r="10" spans="1:6" ht="15.3" customHeight="1" x14ac:dyDescent="0.55000000000000004">
      <c r="A10" s="10" t="s">
        <v>32</v>
      </c>
      <c r="B10" s="11">
        <v>1.4999999999999999E-2</v>
      </c>
      <c r="C10">
        <v>3.6323305054880701</v>
      </c>
      <c r="D10" s="9" t="s">
        <v>48</v>
      </c>
      <c r="E10">
        <v>0.99934983752394502</v>
      </c>
    </row>
    <row r="11" spans="1:6" ht="15.3" customHeight="1" x14ac:dyDescent="0.55000000000000004">
      <c r="A11" s="10" t="s">
        <v>34</v>
      </c>
      <c r="B11" s="11">
        <v>0.02</v>
      </c>
      <c r="C11" s="14">
        <v>3.3763879999999999</v>
      </c>
      <c r="D11" s="9" t="s">
        <v>48</v>
      </c>
      <c r="E11" s="9">
        <v>0.99958499999999995</v>
      </c>
    </row>
    <row r="12" spans="1:6" x14ac:dyDescent="0.55000000000000004">
      <c r="A12" s="4" t="s">
        <v>36</v>
      </c>
      <c r="B12" s="4">
        <v>5.0000000000000001E-4</v>
      </c>
      <c r="C12" s="13">
        <v>1.5681363662630201</v>
      </c>
      <c r="D12" s="4" t="s">
        <v>49</v>
      </c>
      <c r="E12" s="4">
        <v>0.99935130524971805</v>
      </c>
    </row>
    <row r="13" spans="1:6" x14ac:dyDescent="0.55000000000000004">
      <c r="A13" s="4" t="s">
        <v>38</v>
      </c>
      <c r="B13" s="4">
        <v>1.5E-3</v>
      </c>
      <c r="C13" s="13">
        <v>1.1643922939439599</v>
      </c>
      <c r="D13" s="4" t="s">
        <v>49</v>
      </c>
      <c r="E13" s="4">
        <v>0.99842150216219805</v>
      </c>
    </row>
    <row r="14" spans="1:6" x14ac:dyDescent="0.55000000000000004">
      <c r="A14" s="4" t="s">
        <v>40</v>
      </c>
      <c r="B14" s="4">
        <v>2.5000000000000001E-3</v>
      </c>
      <c r="C14" s="13">
        <v>0.46761244902577098</v>
      </c>
      <c r="D14" s="4" t="s">
        <v>49</v>
      </c>
      <c r="E14" s="4">
        <v>0.96856583152387998</v>
      </c>
    </row>
    <row r="15" spans="1:6" x14ac:dyDescent="0.55000000000000004">
      <c r="A15" s="4" t="s">
        <v>42</v>
      </c>
      <c r="B15" s="4">
        <v>0.01</v>
      </c>
      <c r="C15" s="13">
        <v>0.14562295977230499</v>
      </c>
      <c r="D15" s="4" t="s">
        <v>49</v>
      </c>
      <c r="E15" s="4"/>
    </row>
    <row r="16" spans="1:6" ht="15.3" customHeight="1" x14ac:dyDescent="0.55000000000000004">
      <c r="A16" s="36" t="s">
        <v>28</v>
      </c>
      <c r="B16" s="11">
        <v>5.0000000000000001E-3</v>
      </c>
      <c r="C16">
        <v>3.3129774883377299</v>
      </c>
      <c r="D16" s="9" t="s">
        <v>48</v>
      </c>
      <c r="E16">
        <v>0.999292478328209</v>
      </c>
      <c r="F16">
        <v>25</v>
      </c>
    </row>
    <row r="17" spans="1:6" ht="15.3" customHeight="1" x14ac:dyDescent="0.55000000000000004">
      <c r="A17" s="36" t="s">
        <v>30</v>
      </c>
      <c r="B17" s="11">
        <v>0.01</v>
      </c>
      <c r="C17">
        <v>2.2787606094268602</v>
      </c>
      <c r="D17" s="9" t="s">
        <v>48</v>
      </c>
      <c r="E17">
        <v>0.99936897405084202</v>
      </c>
      <c r="F17">
        <v>25</v>
      </c>
    </row>
    <row r="18" spans="1:6" ht="15.3" customHeight="1" x14ac:dyDescent="0.55000000000000004">
      <c r="A18" s="36" t="s">
        <v>30</v>
      </c>
      <c r="B18" s="11">
        <v>0.01</v>
      </c>
      <c r="C18">
        <v>2.20159554251698</v>
      </c>
      <c r="D18" s="9" t="s">
        <v>48</v>
      </c>
      <c r="E18">
        <v>0.99916000772636904</v>
      </c>
      <c r="F18">
        <v>15</v>
      </c>
    </row>
    <row r="19" spans="1:6" ht="15.3" customHeight="1" x14ac:dyDescent="0.55000000000000004">
      <c r="A19" s="36" t="s">
        <v>30</v>
      </c>
      <c r="B19" s="11">
        <v>0.01</v>
      </c>
      <c r="C19">
        <v>2.2864344894999</v>
      </c>
      <c r="D19" s="9" t="s">
        <v>48</v>
      </c>
      <c r="E19">
        <v>0.99930957347801597</v>
      </c>
      <c r="F19">
        <v>15</v>
      </c>
    </row>
    <row r="20" spans="1:6" ht="15.3" customHeight="1" x14ac:dyDescent="0.55000000000000004">
      <c r="A20" s="10" t="s">
        <v>32</v>
      </c>
      <c r="B20" s="11">
        <v>1.4999999999999999E-2</v>
      </c>
      <c r="C20">
        <v>3.6190573592789601</v>
      </c>
      <c r="D20" s="9" t="s">
        <v>48</v>
      </c>
      <c r="E20">
        <v>0.99939190983835702</v>
      </c>
      <c r="F20">
        <v>25</v>
      </c>
    </row>
    <row r="21" spans="1:6" ht="15.3" customHeight="1" x14ac:dyDescent="0.55000000000000004">
      <c r="A21" s="10" t="s">
        <v>32</v>
      </c>
      <c r="B21" s="11">
        <v>1.4999999999999999E-2</v>
      </c>
      <c r="C21">
        <v>3.5327343050411701</v>
      </c>
      <c r="D21" s="9" t="s">
        <v>48</v>
      </c>
      <c r="E21">
        <v>0.99975415121174305</v>
      </c>
      <c r="F21">
        <v>25</v>
      </c>
    </row>
    <row r="22" spans="1:6" ht="15.3" customHeight="1" x14ac:dyDescent="0.55000000000000004">
      <c r="A22" s="10" t="s">
        <v>34</v>
      </c>
      <c r="B22" s="11">
        <v>0.02</v>
      </c>
      <c r="C22">
        <v>3.3788691799526802</v>
      </c>
      <c r="D22" s="9" t="s">
        <v>48</v>
      </c>
      <c r="E22">
        <v>0.99942600355159805</v>
      </c>
      <c r="F22">
        <v>25</v>
      </c>
    </row>
    <row r="23" spans="1:6" x14ac:dyDescent="0.55000000000000004">
      <c r="A23" s="6" t="s">
        <v>16</v>
      </c>
      <c r="B23" s="6">
        <v>0</v>
      </c>
      <c r="C23">
        <v>3.0935424172318799</v>
      </c>
      <c r="D23" s="5" t="s">
        <v>47</v>
      </c>
      <c r="E23">
        <v>0.999505936832918</v>
      </c>
      <c r="F23">
        <v>25</v>
      </c>
    </row>
    <row r="24" spans="1:6" x14ac:dyDescent="0.55000000000000004">
      <c r="A24" s="7" t="s">
        <v>20</v>
      </c>
      <c r="B24" s="7">
        <v>0.4</v>
      </c>
      <c r="C24">
        <v>0.35794598665792199</v>
      </c>
      <c r="D24" s="5" t="s">
        <v>47</v>
      </c>
      <c r="E24">
        <v>0.98026623611452002</v>
      </c>
      <c r="F24">
        <v>35</v>
      </c>
    </row>
    <row r="25" spans="1:6" x14ac:dyDescent="0.55000000000000004">
      <c r="A25" s="7" t="s">
        <v>22</v>
      </c>
      <c r="B25" s="7">
        <v>0.6</v>
      </c>
      <c r="C25">
        <v>0.112034992551462</v>
      </c>
      <c r="D25" s="5" t="s">
        <v>47</v>
      </c>
      <c r="E25">
        <v>0.98804111971270403</v>
      </c>
      <c r="F25">
        <v>25</v>
      </c>
    </row>
    <row r="26" spans="1:6" x14ac:dyDescent="0.55000000000000004">
      <c r="A26" s="7" t="s">
        <v>22</v>
      </c>
      <c r="B26" s="7">
        <v>0.6</v>
      </c>
      <c r="C26">
        <v>0.127273857325402</v>
      </c>
      <c r="D26" s="5" t="s">
        <v>47</v>
      </c>
      <c r="E26">
        <v>0.97407864159989599</v>
      </c>
      <c r="F26">
        <v>35</v>
      </c>
    </row>
    <row r="27" spans="1:6" x14ac:dyDescent="0.55000000000000004">
      <c r="A27" s="7" t="s">
        <v>22</v>
      </c>
      <c r="B27" s="7">
        <v>0.6</v>
      </c>
      <c r="C27">
        <v>0.20069814399999999</v>
      </c>
      <c r="D27" s="5" t="s">
        <v>47</v>
      </c>
      <c r="E27">
        <v>0.98321948000000003</v>
      </c>
      <c r="F27">
        <v>35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"/>
  <sheetViews>
    <sheetView workbookViewId="0">
      <selection activeCell="I20" sqref="I20"/>
    </sheetView>
  </sheetViews>
  <sheetFormatPr defaultRowHeight="14.4" x14ac:dyDescent="0.55000000000000004"/>
  <cols>
    <col min="1" max="2" width="8.83984375" customWidth="1"/>
    <col min="4" max="4" width="8.83984375" customWidth="1"/>
  </cols>
  <sheetData>
    <row r="1" spans="1:5" x14ac:dyDescent="0.55000000000000004">
      <c r="A1" s="1" t="s">
        <v>44</v>
      </c>
      <c r="B1" s="1" t="s">
        <v>1</v>
      </c>
      <c r="C1" s="1" t="s">
        <v>60</v>
      </c>
      <c r="D1" s="1" t="s">
        <v>46</v>
      </c>
      <c r="E1" t="s">
        <v>45</v>
      </c>
    </row>
    <row r="2" spans="1:5" x14ac:dyDescent="0.55000000000000004">
      <c r="A2" s="3" t="s">
        <v>14</v>
      </c>
      <c r="B2" s="21">
        <v>0</v>
      </c>
      <c r="C2" t="e">
        <f>('Nernst (uVKT)'!#REF!/'Seebeck (uVK)'!#REF!)+('Hall mobility (cm^2Vs)'!#REF!/10000)</f>
        <v>#REF!</v>
      </c>
      <c r="D2" s="28" t="s">
        <v>47</v>
      </c>
      <c r="E2">
        <v>0.51568586437691866</v>
      </c>
    </row>
    <row r="3" spans="1:5" x14ac:dyDescent="0.55000000000000004">
      <c r="A3" s="6" t="s">
        <v>16</v>
      </c>
      <c r="B3" s="6">
        <v>0</v>
      </c>
      <c r="C3">
        <f>('Nernst (uVKT)'!C2/'Seebeck (uVK)'!C2)+('Hall mobility (cm^2Vs)'!C2/10000)</f>
        <v>0.313130016024941</v>
      </c>
      <c r="D3" s="28" t="s">
        <v>47</v>
      </c>
      <c r="E3">
        <v>0.313130016024941</v>
      </c>
    </row>
    <row r="4" spans="1:5" x14ac:dyDescent="0.55000000000000004">
      <c r="A4" s="7" t="s">
        <v>18</v>
      </c>
      <c r="B4" s="7">
        <v>0.2</v>
      </c>
      <c r="C4">
        <f>('Nernst (uVKT)'!C3/'Seebeck (uVK)'!C3)+('Hall mobility (cm^2Vs)'!C3/10000)</f>
        <v>4.4698261726341927E-2</v>
      </c>
      <c r="D4" s="28" t="s">
        <v>47</v>
      </c>
      <c r="E4">
        <v>4.4698261726341927E-2</v>
      </c>
    </row>
    <row r="5" spans="1:5" x14ac:dyDescent="0.55000000000000004">
      <c r="A5" s="7" t="s">
        <v>20</v>
      </c>
      <c r="B5" s="7">
        <v>0.4</v>
      </c>
      <c r="C5">
        <f>('Nernst (uVKT)'!C4/'Seebeck (uVK)'!C4)+('Hall mobility (cm^2Vs)'!C4/10000)</f>
        <v>1.5031717478261326E-2</v>
      </c>
      <c r="D5" s="28" t="s">
        <v>47</v>
      </c>
      <c r="E5">
        <v>1.503171747826133E-2</v>
      </c>
    </row>
    <row r="6" spans="1:5" x14ac:dyDescent="0.55000000000000004">
      <c r="A6" s="7" t="s">
        <v>22</v>
      </c>
      <c r="B6" s="7">
        <v>0.6</v>
      </c>
      <c r="C6">
        <f>('Nernst (uVKT)'!C5/'Seebeck (uVK)'!C5)+('Hall mobility (cm^2Vs)'!C5/10000)</f>
        <v>8.8774152251277095E-3</v>
      </c>
      <c r="D6" s="28" t="s">
        <v>47</v>
      </c>
      <c r="E6">
        <v>8.6190659314345046E-3</v>
      </c>
    </row>
    <row r="7" spans="1:5" x14ac:dyDescent="0.55000000000000004">
      <c r="A7" s="8" t="s">
        <v>24</v>
      </c>
      <c r="B7" s="8">
        <v>0.8</v>
      </c>
      <c r="C7">
        <f>('Nernst (uVKT)'!C6/'Seebeck (uVK)'!C6)+('Hall mobility (cm^2Vs)'!C6/10000)</f>
        <v>5.3471145783910642E-3</v>
      </c>
      <c r="D7" s="28" t="s">
        <v>47</v>
      </c>
      <c r="E7">
        <v>5.3471145783910642E-3</v>
      </c>
    </row>
    <row r="8" spans="1:5" x14ac:dyDescent="0.55000000000000004">
      <c r="A8" s="8" t="s">
        <v>26</v>
      </c>
      <c r="B8" s="8">
        <v>1</v>
      </c>
      <c r="C8">
        <f>('Nernst (uVKT)'!C7/'Seebeck (uVK)'!C7)+('Hall mobility (cm^2Vs)'!C7/10000)</f>
        <v>6.8003853779810899E-3</v>
      </c>
      <c r="D8" s="28" t="s">
        <v>47</v>
      </c>
      <c r="E8">
        <v>6.7969868442384522E-3</v>
      </c>
    </row>
    <row r="9" spans="1:5" ht="15.3" customHeight="1" x14ac:dyDescent="0.55000000000000004">
      <c r="A9" s="10" t="s">
        <v>28</v>
      </c>
      <c r="B9" s="17">
        <v>5.0000000000000001E-3</v>
      </c>
      <c r="C9">
        <f>('Nernst (uVKT)'!C8/'Seebeck (uVK)'!C8)+('Hall mobility (cm^2Vs)'!C8/10000)</f>
        <v>0.24462880586506514</v>
      </c>
      <c r="D9" s="30" t="s">
        <v>48</v>
      </c>
      <c r="E9">
        <v>0.2059530560192224</v>
      </c>
    </row>
    <row r="10" spans="1:5" ht="15.3" customHeight="1" x14ac:dyDescent="0.55000000000000004">
      <c r="A10" s="10" t="s">
        <v>30</v>
      </c>
      <c r="B10" s="17">
        <v>0.01</v>
      </c>
      <c r="C10">
        <f>('Nernst (uVKT)'!C9/'Seebeck (uVK)'!C9)+('Hall mobility (cm^2Vs)'!C9/10000)</f>
        <v>0.13217156030827298</v>
      </c>
      <c r="D10" s="30" t="s">
        <v>48</v>
      </c>
      <c r="E10">
        <v>0.16451852032523351</v>
      </c>
    </row>
    <row r="11" spans="1:5" ht="15.3" customHeight="1" x14ac:dyDescent="0.55000000000000004">
      <c r="A11" s="10" t="s">
        <v>32</v>
      </c>
      <c r="B11" s="17">
        <v>1.4999999999999999E-2</v>
      </c>
      <c r="C11">
        <f>('Nernst (uVKT)'!C10/'Seebeck (uVK)'!C10)+('Hall mobility (cm^2Vs)'!C10/10000)</f>
        <v>0.17903317292771795</v>
      </c>
      <c r="D11" s="30" t="s">
        <v>48</v>
      </c>
      <c r="E11">
        <v>0.17730730170978179</v>
      </c>
    </row>
    <row r="12" spans="1:5" ht="15.3" customHeight="1" x14ac:dyDescent="0.55000000000000004">
      <c r="A12" s="10" t="s">
        <v>34</v>
      </c>
      <c r="B12" s="17">
        <v>0.02</v>
      </c>
      <c r="C12">
        <f>('Nernst (uVKT)'!C11/'Seebeck (uVK)'!C11)+('Hall mobility (cm^2Vs)'!C11/10000)</f>
        <v>0.18571420063000002</v>
      </c>
      <c r="D12" s="30" t="s">
        <v>48</v>
      </c>
      <c r="E12">
        <v>0.18571420062999999</v>
      </c>
    </row>
    <row r="13" spans="1:5" x14ac:dyDescent="0.55000000000000004">
      <c r="A13" s="4" t="s">
        <v>36</v>
      </c>
      <c r="B13" s="22">
        <v>5.0000000000000001E-4</v>
      </c>
      <c r="C13">
        <f>('Nernst (uVKT)'!C12/'Seebeck (uVK)'!C12)+('Hall mobility (cm^2Vs)'!C12/10000)</f>
        <v>0.13798067306121159</v>
      </c>
      <c r="D13" s="22" t="s">
        <v>49</v>
      </c>
      <c r="E13">
        <v>0.13798067306121159</v>
      </c>
    </row>
    <row r="14" spans="1:5" x14ac:dyDescent="0.55000000000000004">
      <c r="A14" s="4" t="s">
        <v>38</v>
      </c>
      <c r="B14" s="22">
        <v>1.5E-3</v>
      </c>
      <c r="C14">
        <f>('Nernst (uVKT)'!C13/'Seebeck (uVK)'!C13)+('Hall mobility (cm^2Vs)'!C13/10000)</f>
        <v>7.3768904113846998E-2</v>
      </c>
      <c r="D14" s="22" t="s">
        <v>49</v>
      </c>
      <c r="E14">
        <v>7.3768904113846998E-2</v>
      </c>
    </row>
    <row r="15" spans="1:5" x14ac:dyDescent="0.55000000000000004">
      <c r="A15" s="4" t="s">
        <v>40</v>
      </c>
      <c r="B15" s="22">
        <v>2.5000000000000001E-3</v>
      </c>
      <c r="C15">
        <f>('Nernst (uVKT)'!C14/'Seebeck (uVK)'!C14)+('Hall mobility (cm^2Vs)'!C14/10000)</f>
        <v>2.5706248892528052E-2</v>
      </c>
      <c r="D15" s="22" t="s">
        <v>49</v>
      </c>
      <c r="E15">
        <v>2.5706248891781851E-2</v>
      </c>
    </row>
    <row r="16" spans="1:5" x14ac:dyDescent="0.55000000000000004">
      <c r="A16" s="4" t="s">
        <v>42</v>
      </c>
      <c r="B16" s="22">
        <v>0.01</v>
      </c>
      <c r="C16">
        <f>('Nernst (uVKT)'!C15/'Seebeck (uVK)'!C15)+('Hall mobility (cm^2Vs)'!C15/10000)</f>
        <v>7.2823907013903266E-3</v>
      </c>
      <c r="D16" s="22" t="s">
        <v>49</v>
      </c>
      <c r="E16">
        <v>7.2823907017682968E-3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5"/>
  <sheetViews>
    <sheetView workbookViewId="0">
      <selection activeCell="I22" sqref="I22"/>
    </sheetView>
  </sheetViews>
  <sheetFormatPr defaultRowHeight="14.4" x14ac:dyDescent="0.55000000000000004"/>
  <cols>
    <col min="1" max="1" width="7.68359375" bestFit="1" customWidth="1"/>
    <col min="2" max="2" width="6.734375" bestFit="1" customWidth="1"/>
    <col min="3" max="3" width="17.1015625" bestFit="1" customWidth="1"/>
    <col min="4" max="7" width="8.89453125" bestFit="1" customWidth="1"/>
    <col min="8" max="8" width="11.20703125" bestFit="1" customWidth="1"/>
    <col min="9" max="9" width="16.5234375" bestFit="1" customWidth="1"/>
    <col min="10" max="10" width="11.734375" bestFit="1" customWidth="1"/>
    <col min="11" max="11" width="15.62890625" bestFit="1" customWidth="1"/>
    <col min="12" max="12" width="8.89453125" bestFit="1" customWidth="1"/>
    <col min="13" max="13" width="11.68359375" bestFit="1" customWidth="1"/>
  </cols>
  <sheetData>
    <row r="1" spans="1:14" x14ac:dyDescent="0.55000000000000004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61</v>
      </c>
      <c r="J1" s="1" t="s">
        <v>62</v>
      </c>
      <c r="K1" s="1" t="s">
        <v>63</v>
      </c>
      <c r="L1" s="60" t="s">
        <v>64</v>
      </c>
      <c r="M1" s="1" t="s">
        <v>65</v>
      </c>
      <c r="N1" s="1"/>
    </row>
    <row r="2" spans="1:14" x14ac:dyDescent="0.55000000000000004">
      <c r="A2" s="6" t="s">
        <v>16</v>
      </c>
      <c r="B2" s="6">
        <v>0</v>
      </c>
      <c r="C2" s="7" t="s">
        <v>17</v>
      </c>
      <c r="D2" s="5">
        <v>0.125908151</v>
      </c>
      <c r="E2" s="39">
        <v>8.2E+19</v>
      </c>
      <c r="F2" s="5">
        <v>14.024183499999999</v>
      </c>
      <c r="G2" s="5">
        <v>3.5430275175155801</v>
      </c>
      <c r="H2" s="45">
        <v>604.93025250000005</v>
      </c>
      <c r="I2" s="5">
        <v>9.1607408086476045</v>
      </c>
      <c r="J2" s="5">
        <v>0.29077562342415442</v>
      </c>
      <c r="K2" s="5">
        <v>0.96004316872318229</v>
      </c>
      <c r="L2" s="5">
        <v>2.4759025114967961</v>
      </c>
      <c r="M2" s="5">
        <v>4.6728913858774197E-12</v>
      </c>
    </row>
    <row r="3" spans="1:14" x14ac:dyDescent="0.55000000000000004">
      <c r="A3" s="7" t="s">
        <v>18</v>
      </c>
      <c r="B3" s="7">
        <v>0.2</v>
      </c>
      <c r="C3" s="7" t="s">
        <v>19</v>
      </c>
      <c r="D3" s="5">
        <v>0.13383489170000001</v>
      </c>
      <c r="E3" s="39">
        <v>2.99E+20</v>
      </c>
      <c r="F3" s="5">
        <v>18.844798090000001</v>
      </c>
      <c r="G3" s="5">
        <v>0.54874858571278595</v>
      </c>
      <c r="H3" s="45">
        <v>155.7889504</v>
      </c>
      <c r="I3" s="5">
        <v>8.8889836645595519</v>
      </c>
      <c r="J3" s="5">
        <v>0.67456520323132041</v>
      </c>
      <c r="K3" s="5">
        <v>3.750224939286086</v>
      </c>
      <c r="L3" s="5">
        <v>1.7095980294030719</v>
      </c>
      <c r="M3" s="5">
        <v>4.6119763026586706E-13</v>
      </c>
    </row>
    <row r="4" spans="1:14" x14ac:dyDescent="0.55000000000000004">
      <c r="A4" s="7" t="s">
        <v>20</v>
      </c>
      <c r="B4" s="7">
        <v>0.4</v>
      </c>
      <c r="C4" s="7" t="s">
        <v>21</v>
      </c>
      <c r="D4" s="5">
        <v>0.1229906043</v>
      </c>
      <c r="E4" s="39">
        <v>8.55E+20</v>
      </c>
      <c r="F4" s="5">
        <v>35.920584820000002</v>
      </c>
      <c r="G4" s="5">
        <v>0.32673724387542902</v>
      </c>
      <c r="H4" s="45">
        <v>59.356171359999998</v>
      </c>
      <c r="I4" s="5">
        <v>8.6375879777339541</v>
      </c>
      <c r="J4" s="5">
        <v>1.458115435962831</v>
      </c>
      <c r="K4" s="5">
        <v>0.81126119885316894</v>
      </c>
      <c r="L4" s="5">
        <v>2.2872012466630349</v>
      </c>
      <c r="M4" s="5">
        <v>7.0515991464989436E-13</v>
      </c>
    </row>
    <row r="5" spans="1:14" x14ac:dyDescent="0.55000000000000004">
      <c r="A5" s="7" t="s">
        <v>22</v>
      </c>
      <c r="B5" s="7">
        <v>0.6</v>
      </c>
      <c r="C5" s="7" t="s">
        <v>23</v>
      </c>
      <c r="D5" s="5">
        <v>0.1173534319</v>
      </c>
      <c r="E5" s="39">
        <v>1.04E+21</v>
      </c>
      <c r="F5" s="5">
        <v>29.718444120000001</v>
      </c>
      <c r="G5" s="5">
        <v>0.104357253503399</v>
      </c>
      <c r="H5" s="45">
        <v>51.075344029999997</v>
      </c>
      <c r="I5" s="5">
        <v>8.4168338571701184</v>
      </c>
      <c r="J5" s="5">
        <v>1.601068394338234</v>
      </c>
      <c r="K5" s="5">
        <v>9.2384956629789912</v>
      </c>
      <c r="L5" s="5">
        <v>1.2288466452045219</v>
      </c>
      <c r="M5" s="5">
        <v>9.9478776674891963E-14</v>
      </c>
    </row>
    <row r="6" spans="1:14" x14ac:dyDescent="0.55000000000000004">
      <c r="A6" s="8" t="s">
        <v>24</v>
      </c>
      <c r="B6" s="8">
        <v>0.8</v>
      </c>
      <c r="C6" s="7" t="s">
        <v>25</v>
      </c>
      <c r="D6" s="5">
        <v>0.1175361011</v>
      </c>
      <c r="E6" s="39">
        <v>3.05E+21</v>
      </c>
      <c r="F6" s="5">
        <v>29.762064460000001</v>
      </c>
      <c r="G6" s="5">
        <v>0.107313910214538</v>
      </c>
      <c r="H6" s="45">
        <v>17.413865430000001</v>
      </c>
      <c r="I6" s="5">
        <v>8.8342093573712681</v>
      </c>
      <c r="J6" s="5">
        <v>3.384105986285598</v>
      </c>
      <c r="K6" s="5">
        <v>0.31525262952497979</v>
      </c>
      <c r="L6" s="5">
        <v>2.506640117944881</v>
      </c>
      <c r="M6" s="5">
        <v>6.487711818051277E-13</v>
      </c>
    </row>
    <row r="7" spans="1:14" x14ac:dyDescent="0.55000000000000004">
      <c r="A7" s="8" t="s">
        <v>26</v>
      </c>
      <c r="B7" s="8">
        <v>1</v>
      </c>
      <c r="C7" s="8" t="s">
        <v>27</v>
      </c>
      <c r="D7" s="5">
        <v>0.117955636</v>
      </c>
      <c r="E7" s="39">
        <v>2.85E+21</v>
      </c>
      <c r="F7" s="5">
        <v>25.4</v>
      </c>
      <c r="G7" s="5">
        <v>0.12555867740591969</v>
      </c>
      <c r="H7" s="45">
        <v>18.571303619999998</v>
      </c>
      <c r="I7" s="5">
        <v>8.9664606633688813</v>
      </c>
      <c r="J7" s="5">
        <v>3.2372215283376211</v>
      </c>
      <c r="K7" s="5">
        <v>0.1980787709765594</v>
      </c>
      <c r="L7" s="5">
        <v>2.6956516727099431</v>
      </c>
      <c r="M7" s="5">
        <v>5.1907521827131972E-13</v>
      </c>
    </row>
    <row r="8" spans="1:14" ht="15.3" x14ac:dyDescent="0.55000000000000004">
      <c r="A8" s="31" t="s">
        <v>28</v>
      </c>
      <c r="B8" s="31">
        <v>5.0000000000000001E-3</v>
      </c>
      <c r="C8" s="35" t="s">
        <v>29</v>
      </c>
      <c r="D8" s="25">
        <v>0.1465690432</v>
      </c>
      <c r="E8" s="40">
        <v>5.89E+19</v>
      </c>
      <c r="F8" s="25">
        <v>22.80212822</v>
      </c>
      <c r="G8" s="25">
        <v>3.9299054118296701</v>
      </c>
      <c r="H8" s="46">
        <v>722.80620910000005</v>
      </c>
      <c r="I8" s="25">
        <v>8.945611572223731</v>
      </c>
      <c r="J8" s="25">
        <v>0.23631226920306789</v>
      </c>
      <c r="K8" s="25">
        <v>1.4249754689999501</v>
      </c>
      <c r="L8" s="25">
        <v>2.315860022440793</v>
      </c>
      <c r="M8" s="25">
        <v>1.070112304873326E-12</v>
      </c>
    </row>
    <row r="9" spans="1:14" ht="15.3" x14ac:dyDescent="0.55000000000000004">
      <c r="A9" s="31" t="s">
        <v>30</v>
      </c>
      <c r="B9" s="31">
        <v>0.01</v>
      </c>
      <c r="C9" s="35" t="s">
        <v>31</v>
      </c>
      <c r="D9" s="25">
        <v>0.59269262379999998</v>
      </c>
      <c r="E9" s="40">
        <v>6.39E+19</v>
      </c>
      <c r="F9" s="25">
        <v>22.272657679999998</v>
      </c>
      <c r="G9" s="25">
        <v>2.5765729999999998</v>
      </c>
      <c r="H9" s="46">
        <v>164.8832946</v>
      </c>
      <c r="I9" s="25">
        <v>9.274780657430906</v>
      </c>
      <c r="J9" s="25">
        <v>0.32627863550007569</v>
      </c>
      <c r="K9" s="25">
        <v>1.0676714583885249E-3</v>
      </c>
      <c r="L9" s="25">
        <v>4.6569653138581</v>
      </c>
      <c r="M9" s="25">
        <v>1.506211044243897E-10</v>
      </c>
    </row>
    <row r="10" spans="1:14" ht="15.3" x14ac:dyDescent="0.55000000000000004">
      <c r="A10" s="31" t="s">
        <v>32</v>
      </c>
      <c r="B10" s="31">
        <v>1.4999999999999999E-2</v>
      </c>
      <c r="C10" s="35" t="s">
        <v>33</v>
      </c>
      <c r="D10" s="25">
        <v>0.75524607639999997</v>
      </c>
      <c r="E10" s="40">
        <v>5.29E+19</v>
      </c>
      <c r="F10" s="25">
        <v>22.23</v>
      </c>
      <c r="G10" s="25">
        <v>3.6323305054880701</v>
      </c>
      <c r="H10" s="46">
        <v>156.35489369999999</v>
      </c>
      <c r="I10" s="33">
        <v>3.1031098353406419</v>
      </c>
      <c r="J10" s="33">
        <v>1.6467369096235991</v>
      </c>
      <c r="K10" s="33">
        <v>2.1615834958956262</v>
      </c>
      <c r="L10" s="33">
        <v>1.9105750438212801</v>
      </c>
      <c r="M10" s="33">
        <v>65.269910855196002</v>
      </c>
    </row>
    <row r="11" spans="1:14" ht="15.3" x14ac:dyDescent="0.55000000000000004">
      <c r="A11" s="31" t="s">
        <v>34</v>
      </c>
      <c r="B11" s="31">
        <v>0.02</v>
      </c>
      <c r="C11" s="35" t="s">
        <v>35</v>
      </c>
      <c r="D11" s="25">
        <v>0.64543535200000002</v>
      </c>
      <c r="E11" s="40">
        <v>5.72E+19</v>
      </c>
      <c r="F11" s="25">
        <v>20</v>
      </c>
      <c r="G11" s="25">
        <v>3.3763879999999999</v>
      </c>
      <c r="H11" s="43">
        <v>168.9480063</v>
      </c>
      <c r="I11" s="33">
        <v>9.314976984616278</v>
      </c>
      <c r="J11" s="33">
        <v>0.28849941919483812</v>
      </c>
      <c r="K11" s="33">
        <v>1.000000541434805E-3</v>
      </c>
      <c r="L11" s="33">
        <v>4.7007285189147598</v>
      </c>
      <c r="M11" s="33">
        <v>1.680393421836885E-2</v>
      </c>
    </row>
    <row r="12" spans="1:14" x14ac:dyDescent="0.55000000000000004">
      <c r="A12" s="4" t="s">
        <v>36</v>
      </c>
      <c r="B12" s="22">
        <v>5.0000000000000001E-4</v>
      </c>
      <c r="C12" s="22" t="s">
        <v>37</v>
      </c>
      <c r="D12" s="4">
        <v>0.163748488</v>
      </c>
      <c r="E12" s="41">
        <v>6.88E+19</v>
      </c>
      <c r="F12" s="4">
        <v>19</v>
      </c>
      <c r="G12" s="4">
        <v>1.5681363662630201</v>
      </c>
      <c r="H12" s="44">
        <v>554.47180100000003</v>
      </c>
      <c r="I12" s="4">
        <v>8.8151968464131851</v>
      </c>
      <c r="J12" s="4">
        <v>0.25249106178012343</v>
      </c>
      <c r="K12" s="4">
        <v>8.7142846572428123</v>
      </c>
      <c r="L12" s="4">
        <v>1.473798959796516</v>
      </c>
      <c r="M12" s="4">
        <v>1.1529265798706671E-12</v>
      </c>
    </row>
    <row r="13" spans="1:14" x14ac:dyDescent="0.55000000000000004">
      <c r="A13" s="4" t="s">
        <v>38</v>
      </c>
      <c r="B13" s="22">
        <v>1.5E-3</v>
      </c>
      <c r="C13" s="22" t="s">
        <v>39</v>
      </c>
      <c r="D13" s="4">
        <v>0.241640191</v>
      </c>
      <c r="E13" s="41">
        <v>8.56E+19</v>
      </c>
      <c r="F13" s="4">
        <v>26.7058666791763</v>
      </c>
      <c r="G13" s="4">
        <v>1.1643922939439599</v>
      </c>
      <c r="H13" s="44">
        <v>301.68286019999999</v>
      </c>
      <c r="I13" s="4">
        <v>8.7218688361901009</v>
      </c>
      <c r="J13" s="4">
        <v>0.30042511705884101</v>
      </c>
      <c r="K13" s="4">
        <v>2.659350757189578</v>
      </c>
      <c r="L13" s="4">
        <v>1.8006868931373441</v>
      </c>
      <c r="M13" s="4">
        <v>1.370580574249067E-12</v>
      </c>
    </row>
    <row r="14" spans="1:14" x14ac:dyDescent="0.55000000000000004">
      <c r="A14" s="4" t="s">
        <v>40</v>
      </c>
      <c r="B14" s="22">
        <v>2.5000000000000001E-3</v>
      </c>
      <c r="C14" s="22" t="s">
        <v>41</v>
      </c>
      <c r="D14" s="4">
        <v>0.2577474924</v>
      </c>
      <c r="E14" s="41">
        <v>1.54E+20</v>
      </c>
      <c r="F14" s="4">
        <v>46.9411268563493</v>
      </c>
      <c r="G14" s="4">
        <v>0.46761244902577098</v>
      </c>
      <c r="H14" s="44">
        <v>157.4456965</v>
      </c>
      <c r="I14" s="4">
        <v>7.9705360019978109</v>
      </c>
      <c r="J14" s="4">
        <v>0.47787837434222341</v>
      </c>
      <c r="K14" s="4">
        <v>5.4246031313740612</v>
      </c>
      <c r="L14" s="4">
        <v>1.443740682120469</v>
      </c>
      <c r="M14" s="4">
        <v>1.451047533949294E-13</v>
      </c>
    </row>
    <row r="15" spans="1:14" x14ac:dyDescent="0.55000000000000004">
      <c r="A15" s="4" t="s">
        <v>42</v>
      </c>
      <c r="B15" s="22">
        <v>0.01</v>
      </c>
      <c r="C15" s="22" t="s">
        <v>43</v>
      </c>
      <c r="D15" s="4">
        <v>0.60980110769999996</v>
      </c>
      <c r="E15" s="41">
        <v>1.82E+20</v>
      </c>
      <c r="F15" s="4">
        <v>88.222168650434895</v>
      </c>
      <c r="G15" s="4">
        <v>0.14562295977230499</v>
      </c>
      <c r="H15" s="44">
        <v>56.317516159999997</v>
      </c>
      <c r="I15" s="4">
        <v>5.7143978938418956</v>
      </c>
      <c r="J15" s="4">
        <v>0.73214765252335678</v>
      </c>
      <c r="K15" s="4">
        <v>6.7965448680622851</v>
      </c>
      <c r="L15" s="4">
        <v>1.147674633516055</v>
      </c>
      <c r="M15" s="4">
        <v>6.7479062106711233E-14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resistivity (mOhm-cm)</vt:lpstr>
      <vt:lpstr>Hall carrier (cm^-3)</vt:lpstr>
      <vt:lpstr>Hall mobility (cm^2Vs)</vt:lpstr>
      <vt:lpstr>Seebeck (uVK)</vt:lpstr>
      <vt:lpstr>Nernst (uVKT)</vt:lpstr>
      <vt:lpstr>Nernst (uVKT)repeatedmsts</vt:lpstr>
      <vt:lpstr>"nernst mobility"</vt:lpstr>
      <vt:lpstr>MOFC</vt:lpstr>
      <vt:lpstr>MOFC2</vt:lpstr>
      <vt:lpstr>MOFC3</vt:lpstr>
      <vt:lpstr>MOFC_rskylimit</vt:lpstr>
      <vt:lpstr>MOFC_r2skylimit</vt:lpstr>
      <vt:lpstr>MOFC_r3skylimit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Porter (STUDENT)</dc:creator>
  <cp:lastModifiedBy>Claire Porter (Student)</cp:lastModifiedBy>
  <dcterms:created xsi:type="dcterms:W3CDTF">2024-08-14T22:21:38Z</dcterms:created>
  <dcterms:modified xsi:type="dcterms:W3CDTF">2024-10-13T21:06:03Z</dcterms:modified>
</cp:coreProperties>
</file>