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MS_First_Year\02_Second_Semester\Advanced_Principles_of_Biomolecular_Engineering\Prelim1\Prelim_Codes\"/>
    </mc:Choice>
  </mc:AlternateContent>
  <xr:revisionPtr revIDLastSave="0" documentId="13_ncr:1_{17281D9D-E18A-4C05-AD5E-AEDCC8B491F7}" xr6:coauthVersionLast="45" xr6:coauthVersionMax="45" xr10:uidLastSave="{00000000-0000-0000-0000-000000000000}"/>
  <bookViews>
    <workbookView xWindow="-110" yWindow="-110" windowWidth="19420" windowHeight="10420" activeTab="1" xr2:uid="{3F6D06C4-8F19-458B-91DC-405B2D825442}"/>
  </bookViews>
  <sheets>
    <sheet name="1a" sheetId="1" r:id="rId1"/>
    <sheet name="1c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C25" i="4" l="1"/>
  <c r="C27" i="4"/>
  <c r="C28" i="4"/>
  <c r="C29" i="4"/>
  <c r="C30" i="4"/>
  <c r="C31" i="4"/>
  <c r="B12" i="4"/>
  <c r="B17" i="4"/>
  <c r="F31" i="4"/>
  <c r="E31" i="4"/>
  <c r="F30" i="4"/>
  <c r="E30" i="4"/>
  <c r="B8" i="4"/>
  <c r="B7" i="4" s="1"/>
  <c r="B15" i="4" s="1"/>
  <c r="B18" i="4" s="1"/>
  <c r="F29" i="4"/>
  <c r="E29" i="4"/>
  <c r="F28" i="4"/>
  <c r="E28" i="4"/>
  <c r="F27" i="4"/>
  <c r="E27" i="4"/>
  <c r="B26" i="4"/>
  <c r="F26" i="4" s="1"/>
  <c r="F25" i="4"/>
  <c r="E25" i="4"/>
  <c r="B6" i="4"/>
  <c r="B14" i="4" s="1"/>
  <c r="B5" i="4"/>
  <c r="B13" i="4" s="1"/>
  <c r="C26" i="4" l="1"/>
  <c r="G25" i="4"/>
  <c r="H25" i="4" s="1"/>
  <c r="I25" i="4" s="1"/>
  <c r="E26" i="4"/>
  <c r="G28" i="4" l="1"/>
  <c r="H28" i="4" s="1"/>
  <c r="I28" i="4" s="1"/>
  <c r="G27" i="4"/>
  <c r="H27" i="4" s="1"/>
  <c r="I27" i="4" s="1"/>
  <c r="G26" i="4"/>
  <c r="H26" i="4" s="1"/>
  <c r="I26" i="4" s="1"/>
  <c r="G30" i="4"/>
  <c r="H30" i="4" s="1"/>
  <c r="I30" i="4" s="1"/>
  <c r="G29" i="4"/>
  <c r="H29" i="4" s="1"/>
  <c r="I29" i="4" s="1"/>
  <c r="G31" i="4"/>
  <c r="H31" i="4" s="1"/>
  <c r="I31" i="4" s="1"/>
  <c r="D16" i="1" l="1"/>
  <c r="D17" i="1" s="1"/>
  <c r="D14" i="1"/>
  <c r="F5" i="1" s="1"/>
  <c r="D15" i="1"/>
  <c r="B4" i="1"/>
  <c r="F9" i="1" l="1"/>
  <c r="F4" i="1"/>
  <c r="F3" i="1"/>
  <c r="F6" i="1"/>
  <c r="F8" i="1"/>
  <c r="F7" i="1"/>
</calcChain>
</file>

<file path=xl/sharedStrings.xml><?xml version="1.0" encoding="utf-8"?>
<sst xmlns="http://schemas.openxmlformats.org/spreadsheetml/2006/main" count="82" uniqueCount="61">
  <si>
    <t>IPTG (mM)</t>
  </si>
  <si>
    <t>&lt;n&gt; (mRNA/cell)</t>
  </si>
  <si>
    <t>low  (mRNA/cell)</t>
  </si>
  <si>
    <t>high  (mRNA/cell)</t>
  </si>
  <si>
    <t>Constants</t>
  </si>
  <si>
    <t>Avogadro Number</t>
  </si>
  <si>
    <t>Average mass/cell &lt;mc&gt;</t>
  </si>
  <si>
    <t>Number of cells per mL (Nc)</t>
  </si>
  <si>
    <t>1a</t>
  </si>
  <si>
    <t>Source</t>
  </si>
  <si>
    <t>Bionumbers ID: 103905</t>
  </si>
  <si>
    <t>Value</t>
  </si>
  <si>
    <t>Prelim</t>
  </si>
  <si>
    <t>Calculated</t>
  </si>
  <si>
    <t>Sample Volume (V)</t>
  </si>
  <si>
    <t>Specific Volume Basis (B)  gDW cells</t>
  </si>
  <si>
    <t>Variables</t>
  </si>
  <si>
    <t>Mu</t>
  </si>
  <si>
    <t>Theta_m</t>
  </si>
  <si>
    <t>k_ex</t>
  </si>
  <si>
    <t>Rxt</t>
  </si>
  <si>
    <t>G</t>
  </si>
  <si>
    <t>Kx</t>
  </si>
  <si>
    <t>W1</t>
  </si>
  <si>
    <t>W2</t>
  </si>
  <si>
    <t>tau_d (doubling time)</t>
  </si>
  <si>
    <t>tau_x</t>
  </si>
  <si>
    <t>half life</t>
  </si>
  <si>
    <t>characteristic elongation rate constant</t>
  </si>
  <si>
    <t>e_x (nt/s)</t>
  </si>
  <si>
    <t>Given</t>
  </si>
  <si>
    <t>L (Characteristic Length)</t>
  </si>
  <si>
    <t>Lj (average gene length)</t>
  </si>
  <si>
    <t>KI</t>
  </si>
  <si>
    <t>n</t>
  </si>
  <si>
    <t>K</t>
  </si>
  <si>
    <t>From class notes</t>
  </si>
  <si>
    <t>u</t>
  </si>
  <si>
    <t>rx</t>
  </si>
  <si>
    <t>Units</t>
  </si>
  <si>
    <t>hr^-1</t>
  </si>
  <si>
    <t>hr</t>
  </si>
  <si>
    <t>nt</t>
  </si>
  <si>
    <t>nt/s</t>
  </si>
  <si>
    <t>BioNum: 111922 for prokaryotes</t>
  </si>
  <si>
    <t>BioNum: 109084</t>
  </si>
  <si>
    <t>mM</t>
  </si>
  <si>
    <t>Bio number: 101440</t>
  </si>
  <si>
    <t>PSET 2 solutions</t>
  </si>
  <si>
    <t>Given as 2 copies per cell in Prelim</t>
  </si>
  <si>
    <t>mols/gDW</t>
  </si>
  <si>
    <t>McClure paper k2 value</t>
  </si>
  <si>
    <t>Difference</t>
  </si>
  <si>
    <t>m* experimental</t>
  </si>
  <si>
    <t>m* calculated</t>
  </si>
  <si>
    <t>IPTG (log scale)</t>
  </si>
  <si>
    <t>s</t>
  </si>
  <si>
    <t>&lt;nmol&gt; (in mols of mRNA/cell)</t>
  </si>
  <si>
    <t>&lt;nmol&gt;*Nc*V/&lt;mc&gt;</t>
  </si>
  <si>
    <t>Variable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</si>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</sst>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IPTG</a:t>
            </a:r>
            <a:r>
              <a:rPr lang="en-US" baseline="0"/>
              <a:t> vs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'1c'!$B$25:$B$31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'1c'!$D$25:$D$31</c:f>
              <c:numCache>
                <c:formatCode>General</c:formatCode>
                <c:ptCount val="7"/>
                <c:pt idx="0">
                  <c:v>1.1267943670108247E-2</c:v>
                </c:pt>
                <c:pt idx="1">
                  <c:v>1.2454043003803851E-2</c:v>
                </c:pt>
                <c:pt idx="2">
                  <c:v>2.4315036340759905E-2</c:v>
                </c:pt>
                <c:pt idx="3">
                  <c:v>3.9734327678802771E-2</c:v>
                </c:pt>
                <c:pt idx="4">
                  <c:v>5.100227134891102E-2</c:v>
                </c:pt>
                <c:pt idx="5">
                  <c:v>5.515361901684563E-2</c:v>
                </c:pt>
                <c:pt idx="6">
                  <c:v>5.515361901684563E-2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B-43EF-86B6-B6639745C9C0}"/>
            </c:ext>
          </c:extLst>
        </c:ser>
        <c:ser>
          <c:idx val="1"/>
          <c:order val="1"/>
          <c:tx>
            <c:v>m* Calculated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'1c'!$B$25:$B$31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'1c'!$H$25:$H$31</c:f>
              <c:numCache>
                <c:formatCode>General</c:formatCode>
                <c:ptCount val="7"/>
                <c:pt idx="0">
                  <c:v>1.1566496869336973E-2</c:v>
                </c:pt>
                <c:pt idx="1">
                  <c:v>1.6299106063010039E-2</c:v>
                </c:pt>
                <c:pt idx="2">
                  <c:v>3.574395688049286E-2</c:v>
                </c:pt>
                <c:pt idx="3">
                  <c:v>4.4519479403060544E-2</c:v>
                </c:pt>
                <c:pt idx="4">
                  <c:v>5.2786530091153777E-2</c:v>
                </c:pt>
                <c:pt idx="5">
                  <c:v>5.5204506437156194E-2</c:v>
                </c:pt>
                <c:pt idx="6">
                  <c:v>5.5866961339090825E-2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B-43EF-86B6-B6639745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11664"/>
        <c:axId val="705013264"/>
      </c:scatterChart>
      <c:valAx>
        <c:axId val="7050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Concntration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3264"/>
        <c:crosses val="autoZero"/>
        <c:crossBetween val="midCat"/>
      </c:valAx>
      <c:valAx>
        <c:axId val="705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 (mols/gDW)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IPTG vs m on semilog x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'1c'!$C$25:$C$31</c:f>
              <c:numCache>
                <c:formatCode>General</c:formatCode>
                <c:ptCount val="7"/>
                <c:pt idx="0">
                  <c:v>0</c:v>
                </c:pt>
                <c:pt idx="1">
                  <c:v>-7.6009024595420822</c:v>
                </c:pt>
                <c:pt idx="2">
                  <c:v>-5.2983173665480363</c:v>
                </c:pt>
                <c:pt idx="3">
                  <c:v>-4.4228486291941369</c:v>
                </c:pt>
                <c:pt idx="4">
                  <c:v>-2.9374633654300153</c:v>
                </c:pt>
                <c:pt idx="5">
                  <c:v>-1.5324768712979722</c:v>
                </c:pt>
                <c:pt idx="6">
                  <c:v>0</c:v>
                </c:pt>
              </c:numCache>
            </c:numRef>
          </c:xVal>
          <c:yVal>
            <c:numRef>
              <c:f>'1c'!$D$25:$D$31</c:f>
              <c:numCache>
                <c:formatCode>General</c:formatCode>
                <c:ptCount val="7"/>
                <c:pt idx="0">
                  <c:v>1.1267943670108247E-2</c:v>
                </c:pt>
                <c:pt idx="1">
                  <c:v>1.2454043003803851E-2</c:v>
                </c:pt>
                <c:pt idx="2">
                  <c:v>2.4315036340759905E-2</c:v>
                </c:pt>
                <c:pt idx="3">
                  <c:v>3.9734327678802771E-2</c:v>
                </c:pt>
                <c:pt idx="4">
                  <c:v>5.100227134891102E-2</c:v>
                </c:pt>
                <c:pt idx="5">
                  <c:v>5.515361901684563E-2</c:v>
                </c:pt>
                <c:pt idx="6">
                  <c:v>5.515361901684563E-2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F0-4397-8F14-A1523AD986F2}"/>
            </c:ext>
          </c:extLst>
        </c:ser>
        <c:ser>
          <c:idx val="1"/>
          <c:order val="1"/>
          <c:tx>
            <c:v>m* Calculated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'1c'!$C$25:$C$31</c:f>
              <c:numCache>
                <c:formatCode>General</c:formatCode>
                <c:ptCount val="7"/>
                <c:pt idx="0">
                  <c:v>0</c:v>
                </c:pt>
                <c:pt idx="1">
                  <c:v>-7.6009024595420822</c:v>
                </c:pt>
                <c:pt idx="2">
                  <c:v>-5.2983173665480363</c:v>
                </c:pt>
                <c:pt idx="3">
                  <c:v>-4.4228486291941369</c:v>
                </c:pt>
                <c:pt idx="4">
                  <c:v>-2.9374633654300153</c:v>
                </c:pt>
                <c:pt idx="5">
                  <c:v>-1.5324768712979722</c:v>
                </c:pt>
                <c:pt idx="6">
                  <c:v>0</c:v>
                </c:pt>
              </c:numCache>
            </c:numRef>
          </c:xVal>
          <c:yVal>
            <c:numRef>
              <c:f>'1c'!$H$25:$H$31</c:f>
              <c:numCache>
                <c:formatCode>General</c:formatCode>
                <c:ptCount val="7"/>
                <c:pt idx="0">
                  <c:v>1.1566496869336973E-2</c:v>
                </c:pt>
                <c:pt idx="1">
                  <c:v>1.6299106063010039E-2</c:v>
                </c:pt>
                <c:pt idx="2">
                  <c:v>3.574395688049286E-2</c:v>
                </c:pt>
                <c:pt idx="3">
                  <c:v>4.4519479403060544E-2</c:v>
                </c:pt>
                <c:pt idx="4">
                  <c:v>5.2786530091153777E-2</c:v>
                </c:pt>
                <c:pt idx="5">
                  <c:v>5.5204506437156194E-2</c:v>
                </c:pt>
                <c:pt idx="6">
                  <c:v>5.5866961339090825E-2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F0-4397-8F14-A1523AD9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11664"/>
        <c:axId val="705013264"/>
      </c:scatterChart>
      <c:valAx>
        <c:axId val="7050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(IPTG concentration)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3264"/>
        <c:crosses val="autoZero"/>
        <c:crossBetween val="midCat"/>
      </c:valAx>
      <c:valAx>
        <c:axId val="705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 (mols/gDW)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339725</xdr:colOff>
      <xdr:row>32</xdr:row>
      <xdr:rowOff>79375</xdr:rowOff>
    </xdr:from>
    <xdr:to>
      <xdr:col>6</xdr:col>
      <xdr:colOff>111125</xdr:colOff>
      <xdr:row>47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4647D-43B9-4CD6-9689-AC8E31A70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32</xdr:row>
      <xdr:rowOff>82550</xdr:rowOff>
    </xdr:from>
    <xdr:to>
      <xdr:col>11</xdr:col>
      <xdr:colOff>463550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D9B81-BDF2-41BE-B601-AC9AABEC8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404A-65C9-484D-B18D-920A7541DB3F}">
  <dimension ref="B1:G19"/>
  <sheetViews>
    <sheetView workbookViewId="0">
      <selection activeCell="F16" sqref="F16"/>
    </sheetView>
  </sheetViews>
  <sheetFormatPr defaultRowHeight="14.5" x14ac:dyDescent="0.35"/>
  <cols>
    <col min="1" max="1" width="13.08984375" bestFit="1" customWidth="1"/>
    <col min="2" max="2" width="9.81640625" bestFit="1" customWidth="1"/>
    <col min="3" max="3" width="30.6328125" bestFit="1" customWidth="1"/>
    <col min="4" max="4" width="14.81640625" bestFit="1" customWidth="1"/>
    <col min="5" max="5" width="20.36328125" bestFit="1" customWidth="1"/>
    <col min="6" max="6" width="26.54296875" bestFit="1" customWidth="1"/>
    <col min="7" max="7" width="17.81640625" bestFit="1" customWidth="1"/>
    <col min="9" max="9" width="31.453125" bestFit="1" customWidth="1"/>
    <col min="10" max="10" width="11.81640625" bestFit="1" customWidth="1"/>
    <col min="11" max="11" width="20.36328125" bestFit="1" customWidth="1"/>
  </cols>
  <sheetData>
    <row r="1" spans="2:7" x14ac:dyDescent="0.35">
      <c r="B1" t="s">
        <v>8</v>
      </c>
    </row>
    <row r="2" spans="2:7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57</v>
      </c>
      <c r="G2" s="3" t="s">
        <v>58</v>
      </c>
    </row>
    <row r="3" spans="2:7" x14ac:dyDescent="0.35">
      <c r="B3" s="2">
        <v>0</v>
      </c>
      <c r="C3" s="2">
        <v>19</v>
      </c>
      <c r="D3" s="2">
        <v>18</v>
      </c>
      <c r="E3" s="2">
        <v>20</v>
      </c>
      <c r="F3" s="2">
        <f>C3/$D$14</f>
        <v>3.1550242276303088E-23</v>
      </c>
      <c r="G3" s="2">
        <f>F3*$D$15*1/$D$16</f>
        <v>1.1267943670108247E-2</v>
      </c>
    </row>
    <row r="4" spans="2:7" x14ac:dyDescent="0.35">
      <c r="B4" s="2">
        <f>5*10^-4</f>
        <v>5.0000000000000001E-4</v>
      </c>
      <c r="C4" s="2">
        <v>21</v>
      </c>
      <c r="D4" s="2">
        <v>17</v>
      </c>
      <c r="E4" s="2">
        <v>26</v>
      </c>
      <c r="F4" s="2">
        <f>C4/$D$14</f>
        <v>3.4871320410650782E-23</v>
      </c>
      <c r="G4" s="2">
        <f t="shared" ref="G4:G9" si="0">F4*$D$15*1/$D$16</f>
        <v>1.2454043003803853E-2</v>
      </c>
    </row>
    <row r="5" spans="2:7" x14ac:dyDescent="0.35">
      <c r="B5" s="2">
        <v>5.0000000000000001E-3</v>
      </c>
      <c r="C5" s="2">
        <v>41</v>
      </c>
      <c r="D5" s="2">
        <v>37</v>
      </c>
      <c r="E5" s="2">
        <v>44</v>
      </c>
      <c r="F5" s="2">
        <f>C5/$D$14</f>
        <v>6.8082101754127717E-23</v>
      </c>
      <c r="G5" s="2">
        <f t="shared" si="0"/>
        <v>2.4315036340759901E-2</v>
      </c>
    </row>
    <row r="6" spans="2:7" x14ac:dyDescent="0.35">
      <c r="B6" s="2">
        <v>1.2E-2</v>
      </c>
      <c r="C6" s="2">
        <v>67</v>
      </c>
      <c r="D6" s="2">
        <v>65</v>
      </c>
      <c r="E6" s="2">
        <v>69</v>
      </c>
      <c r="F6" s="2">
        <f>C6/$D$14</f>
        <v>1.1125611750064774E-22</v>
      </c>
      <c r="G6" s="2">
        <f t="shared" si="0"/>
        <v>3.9734327678802771E-2</v>
      </c>
    </row>
    <row r="7" spans="2:7" x14ac:dyDescent="0.35">
      <c r="B7" s="2">
        <v>5.2999999999999999E-2</v>
      </c>
      <c r="C7" s="2">
        <v>86</v>
      </c>
      <c r="D7" s="2">
        <v>84</v>
      </c>
      <c r="E7" s="2">
        <v>88</v>
      </c>
      <c r="F7" s="2">
        <f>C7/$D$14</f>
        <v>1.4280635977695082E-22</v>
      </c>
      <c r="G7" s="2">
        <f t="shared" si="0"/>
        <v>5.100227134891102E-2</v>
      </c>
    </row>
    <row r="8" spans="2:7" x14ac:dyDescent="0.35">
      <c r="B8" s="2">
        <v>0.216</v>
      </c>
      <c r="C8" s="2">
        <v>93</v>
      </c>
      <c r="D8" s="2">
        <v>91</v>
      </c>
      <c r="E8" s="2">
        <v>95</v>
      </c>
      <c r="F8" s="2">
        <f>C8/$D$14</f>
        <v>1.5443013324716774E-22</v>
      </c>
      <c r="G8" s="2">
        <f t="shared" si="0"/>
        <v>5.515361901684563E-2</v>
      </c>
    </row>
    <row r="9" spans="2:7" x14ac:dyDescent="0.35">
      <c r="B9" s="2">
        <v>1</v>
      </c>
      <c r="C9" s="2">
        <v>93</v>
      </c>
      <c r="D9" s="2">
        <v>92</v>
      </c>
      <c r="E9" s="2">
        <v>94</v>
      </c>
      <c r="F9" s="2">
        <f>C9/$D$14</f>
        <v>1.5443013324716774E-22</v>
      </c>
      <c r="G9" s="2">
        <f t="shared" si="0"/>
        <v>5.515361901684563E-2</v>
      </c>
    </row>
    <row r="12" spans="2:7" x14ac:dyDescent="0.35">
      <c r="C12" s="3" t="s">
        <v>4</v>
      </c>
      <c r="D12" s="3" t="s">
        <v>11</v>
      </c>
      <c r="E12" s="3" t="s">
        <v>9</v>
      </c>
    </row>
    <row r="13" spans="2:7" x14ac:dyDescent="0.35">
      <c r="C13" s="2" t="s">
        <v>14</v>
      </c>
      <c r="D13" s="2">
        <v>1</v>
      </c>
      <c r="E13" s="2" t="s">
        <v>12</v>
      </c>
    </row>
    <row r="14" spans="2:7" x14ac:dyDescent="0.35">
      <c r="C14" s="2" t="s">
        <v>5</v>
      </c>
      <c r="D14" s="2">
        <f>6.02214076*10^23</f>
        <v>6.0221407599999999E+23</v>
      </c>
      <c r="E14" s="2"/>
    </row>
    <row r="15" spans="2:7" x14ac:dyDescent="0.35">
      <c r="C15" s="2" t="s">
        <v>7</v>
      </c>
      <c r="D15" s="2">
        <f>10^8</f>
        <v>100000000</v>
      </c>
      <c r="E15" s="2" t="s">
        <v>12</v>
      </c>
    </row>
    <row r="16" spans="2:7" x14ac:dyDescent="0.35">
      <c r="C16" s="2" t="s">
        <v>6</v>
      </c>
      <c r="D16" s="2">
        <f>2.8*10^-13</f>
        <v>2.7999999999999997E-13</v>
      </c>
      <c r="E16" s="2" t="s">
        <v>10</v>
      </c>
    </row>
    <row r="17" spans="3:5" x14ac:dyDescent="0.35">
      <c r="C17" s="2" t="s">
        <v>15</v>
      </c>
      <c r="D17" s="2">
        <f>D16*D15*D13</f>
        <v>2.7999999999999996E-5</v>
      </c>
      <c r="E17" s="2" t="s">
        <v>13</v>
      </c>
    </row>
    <row r="19" spans="3:5" x14ac:dyDescent="0.35">
      <c r="D19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0BA3-9CFC-4C0A-A677-730D40796FFB}">
  <dimension ref="A2:I31"/>
  <sheetViews>
    <sheetView tabSelected="1" topLeftCell="A19" workbookViewId="0">
      <selection activeCell="G21" sqref="G21"/>
    </sheetView>
  </sheetViews>
  <sheetFormatPr defaultRowHeight="14.5" x14ac:dyDescent="0.35"/>
  <cols>
    <col min="1" max="1" width="33" bestFit="1" customWidth="1"/>
    <col min="2" max="2" width="11.81640625" bestFit="1" customWidth="1"/>
    <col min="3" max="3" width="29.6328125" bestFit="1" customWidth="1"/>
    <col min="4" max="4" width="15.08984375" bestFit="1" customWidth="1"/>
    <col min="6" max="6" width="9.81640625" bestFit="1" customWidth="1"/>
    <col min="7" max="7" width="14.453125" bestFit="1" customWidth="1"/>
    <col min="8" max="8" width="12.36328125" bestFit="1" customWidth="1"/>
    <col min="9" max="9" width="12.453125" bestFit="1" customWidth="1"/>
    <col min="11" max="11" width="18.6328125" bestFit="1" customWidth="1"/>
    <col min="12" max="12" width="9.453125" bestFit="1" customWidth="1"/>
  </cols>
  <sheetData>
    <row r="2" spans="1:4" x14ac:dyDescent="0.35">
      <c r="A2" t="s">
        <v>16</v>
      </c>
    </row>
    <row r="4" spans="1:4" x14ac:dyDescent="0.35">
      <c r="A4" s="1" t="s">
        <v>59</v>
      </c>
      <c r="B4" s="1"/>
      <c r="C4" s="1" t="s">
        <v>9</v>
      </c>
      <c r="D4" s="1" t="s">
        <v>39</v>
      </c>
    </row>
    <row r="5" spans="1:4" x14ac:dyDescent="0.35">
      <c r="A5" t="s">
        <v>25</v>
      </c>
      <c r="B5">
        <f>40/60</f>
        <v>0.66666666666666663</v>
      </c>
      <c r="C5" t="s">
        <v>30</v>
      </c>
      <c r="D5" t="s">
        <v>41</v>
      </c>
    </row>
    <row r="6" spans="1:4" x14ac:dyDescent="0.35">
      <c r="A6" t="s">
        <v>27</v>
      </c>
      <c r="B6">
        <f>5/60</f>
        <v>8.3333333333333329E-2</v>
      </c>
      <c r="C6" t="s">
        <v>30</v>
      </c>
      <c r="D6" t="s">
        <v>41</v>
      </c>
    </row>
    <row r="7" spans="1:4" x14ac:dyDescent="0.35">
      <c r="A7" t="s">
        <v>28</v>
      </c>
      <c r="B7">
        <f>B8/B10</f>
        <v>0.09</v>
      </c>
      <c r="C7" t="s">
        <v>13</v>
      </c>
    </row>
    <row r="8" spans="1:4" x14ac:dyDescent="0.35">
      <c r="A8" t="s">
        <v>29</v>
      </c>
      <c r="B8">
        <f>90</f>
        <v>90</v>
      </c>
      <c r="C8" t="s">
        <v>45</v>
      </c>
      <c r="D8" t="s">
        <v>43</v>
      </c>
    </row>
    <row r="9" spans="1:4" x14ac:dyDescent="0.35">
      <c r="A9" t="s">
        <v>22</v>
      </c>
      <c r="B9">
        <v>1.3599999999999999E-2</v>
      </c>
      <c r="C9" t="s">
        <v>48</v>
      </c>
      <c r="D9" t="s">
        <v>46</v>
      </c>
    </row>
    <row r="10" spans="1:4" x14ac:dyDescent="0.35">
      <c r="A10" t="s">
        <v>31</v>
      </c>
      <c r="B10">
        <v>1000</v>
      </c>
      <c r="C10" t="s">
        <v>30</v>
      </c>
      <c r="D10" t="s">
        <v>42</v>
      </c>
    </row>
    <row r="11" spans="1:4" x14ac:dyDescent="0.35">
      <c r="A11" t="s">
        <v>32</v>
      </c>
      <c r="B11">
        <v>924</v>
      </c>
      <c r="C11" t="s">
        <v>44</v>
      </c>
      <c r="D11" t="s">
        <v>42</v>
      </c>
    </row>
    <row r="12" spans="1:4" x14ac:dyDescent="0.35">
      <c r="A12" t="s">
        <v>33</v>
      </c>
      <c r="B12">
        <f>4.1*10^-2</f>
        <v>4.0999999999999995E-2</v>
      </c>
      <c r="C12" t="s">
        <v>51</v>
      </c>
    </row>
    <row r="13" spans="1:4" x14ac:dyDescent="0.35">
      <c r="A13" s="1" t="s">
        <v>17</v>
      </c>
      <c r="B13">
        <f>LN(2)/B5</f>
        <v>1.0397207708399181</v>
      </c>
      <c r="C13" t="s">
        <v>13</v>
      </c>
      <c r="D13" t="s">
        <v>40</v>
      </c>
    </row>
    <row r="14" spans="1:4" x14ac:dyDescent="0.35">
      <c r="A14" s="1" t="s">
        <v>18</v>
      </c>
      <c r="B14">
        <f>LN(2)/B6</f>
        <v>8.3177661667193448</v>
      </c>
      <c r="C14" t="s">
        <v>13</v>
      </c>
      <c r="D14" t="s">
        <v>40</v>
      </c>
    </row>
    <row r="15" spans="1:4" x14ac:dyDescent="0.35">
      <c r="A15" s="1" t="s">
        <v>19</v>
      </c>
      <c r="B15">
        <f>B7*B10/B11*3600</f>
        <v>350.64935064935065</v>
      </c>
      <c r="C15" t="s">
        <v>13</v>
      </c>
      <c r="D15" t="s">
        <v>40</v>
      </c>
    </row>
    <row r="16" spans="1:4" x14ac:dyDescent="0.35">
      <c r="A16" s="1" t="s">
        <v>20</v>
      </c>
      <c r="B16">
        <v>1500</v>
      </c>
      <c r="C16" t="s">
        <v>47</v>
      </c>
      <c r="D16" t="s">
        <v>46</v>
      </c>
    </row>
    <row r="17" spans="1:9" x14ac:dyDescent="0.35">
      <c r="A17" s="1" t="s">
        <v>21</v>
      </c>
      <c r="B17">
        <f>2/(2.8*10^-13)/(6.02*10^23)*10^6</f>
        <v>1.1865211200759376E-5</v>
      </c>
      <c r="C17" t="s">
        <v>49</v>
      </c>
      <c r="D17" t="s">
        <v>50</v>
      </c>
    </row>
    <row r="18" spans="1:9" x14ac:dyDescent="0.35">
      <c r="A18" s="1" t="s">
        <v>26</v>
      </c>
      <c r="B18">
        <f>B15/B12</f>
        <v>8552.4231865695292</v>
      </c>
      <c r="C18" t="s">
        <v>13</v>
      </c>
    </row>
    <row r="19" spans="1:9" x14ac:dyDescent="0.35">
      <c r="A19" s="1" t="s">
        <v>34</v>
      </c>
      <c r="B19">
        <v>1.5</v>
      </c>
      <c r="C19" t="s">
        <v>36</v>
      </c>
    </row>
    <row r="20" spans="1:9" x14ac:dyDescent="0.35">
      <c r="A20" s="1" t="s">
        <v>35</v>
      </c>
      <c r="B20">
        <v>0.3</v>
      </c>
      <c r="C20" t="s">
        <v>36</v>
      </c>
    </row>
    <row r="21" spans="1:9" x14ac:dyDescent="0.35">
      <c r="A21" s="1" t="s">
        <v>23</v>
      </c>
      <c r="B21">
        <v>0.26</v>
      </c>
      <c r="C21" t="s">
        <v>36</v>
      </c>
    </row>
    <row r="22" spans="1:9" x14ac:dyDescent="0.35">
      <c r="A22" s="1" t="s">
        <v>24</v>
      </c>
      <c r="B22">
        <v>300</v>
      </c>
      <c r="C22" t="s">
        <v>36</v>
      </c>
    </row>
    <row r="24" spans="1:9" x14ac:dyDescent="0.35">
      <c r="B24" s="3" t="s">
        <v>0</v>
      </c>
      <c r="C24" s="3" t="s">
        <v>55</v>
      </c>
      <c r="D24" s="3" t="s">
        <v>53</v>
      </c>
      <c r="E24" s="3" t="s">
        <v>60</v>
      </c>
      <c r="F24" s="4" t="s">
        <v>37</v>
      </c>
      <c r="G24" s="4" t="s">
        <v>38</v>
      </c>
      <c r="H24" s="4" t="s">
        <v>54</v>
      </c>
      <c r="I24" s="4" t="s">
        <v>52</v>
      </c>
    </row>
    <row r="25" spans="1:9" x14ac:dyDescent="0.35">
      <c r="B25" s="2">
        <v>0</v>
      </c>
      <c r="C25" s="2" t="e">
        <f>LN(B25)</f>
        <v>#NUM!</v>
      </c>
      <c r="D25" s="2">
        <v>1.1267943670108247E-2</v>
      </c>
      <c r="E25" s="2">
        <f t="shared" ref="E25:E31" si="0">B25^$B$19/($B$20^$B$19)+(B25^$B$19)</f>
        <v>0</v>
      </c>
      <c r="F25" s="2">
        <f t="shared" ref="F25:F31" si="1">($B$21+($B$22*B25))/(1+$B$21+($B$22*B25))</f>
        <v>0.20634920634920637</v>
      </c>
      <c r="G25" s="2">
        <f t="shared" ref="G25:G31" si="2">$B$15*$B$16*$B$17/(($B$18*$B$9)+(($B$18+1)*$B$17))</f>
        <v>5.3608407308689744E-2</v>
      </c>
      <c r="H25" s="2">
        <f t="shared" ref="H25:H31" si="3">G25*F25/($B$13-$B$6)</f>
        <v>1.1566496869336973E-2</v>
      </c>
      <c r="I25" s="2">
        <f>D25-H25</f>
        <v>-2.9855319922872554E-4</v>
      </c>
    </row>
    <row r="26" spans="1:9" x14ac:dyDescent="0.35">
      <c r="B26" s="2">
        <f>5*10^-4</f>
        <v>5.0000000000000001E-4</v>
      </c>
      <c r="C26" s="2">
        <f t="shared" ref="C26:C31" si="4">LN(B26)</f>
        <v>-7.6009024595420822</v>
      </c>
      <c r="D26" s="2">
        <v>1.2454043003803851E-2</v>
      </c>
      <c r="E26" s="2">
        <f t="shared" si="0"/>
        <v>7.9221721631476233E-5</v>
      </c>
      <c r="F26" s="2">
        <f t="shared" si="1"/>
        <v>0.29078014184397166</v>
      </c>
      <c r="G26" s="2">
        <f t="shared" si="2"/>
        <v>5.3608407308689744E-2</v>
      </c>
      <c r="H26" s="2">
        <f t="shared" si="3"/>
        <v>1.6299106063010039E-2</v>
      </c>
      <c r="I26" s="2">
        <f t="shared" ref="I26:I31" si="5">D26-H26</f>
        <v>-3.8450630592061878E-3</v>
      </c>
    </row>
    <row r="27" spans="1:9" x14ac:dyDescent="0.35">
      <c r="B27" s="2">
        <v>5.0000000000000001E-3</v>
      </c>
      <c r="C27" s="2">
        <f t="shared" si="4"/>
        <v>-5.2983173665480363</v>
      </c>
      <c r="D27" s="2">
        <v>2.4315036340759905E-2</v>
      </c>
      <c r="E27" s="2">
        <f t="shared" si="0"/>
        <v>2.5052108051529533E-3</v>
      </c>
      <c r="F27" s="2">
        <f t="shared" si="1"/>
        <v>0.63768115942028991</v>
      </c>
      <c r="G27" s="2">
        <f t="shared" si="2"/>
        <v>5.3608407308689744E-2</v>
      </c>
      <c r="H27" s="2">
        <f t="shared" si="3"/>
        <v>3.574395688049286E-2</v>
      </c>
      <c r="I27" s="2">
        <f t="shared" si="5"/>
        <v>-1.1428920539732955E-2</v>
      </c>
    </row>
    <row r="28" spans="1:9" x14ac:dyDescent="0.35">
      <c r="B28" s="2">
        <v>1.2E-2</v>
      </c>
      <c r="C28" s="2">
        <f t="shared" si="4"/>
        <v>-4.4228486291941369</v>
      </c>
      <c r="D28" s="2">
        <v>3.9734327678802771E-2</v>
      </c>
      <c r="E28" s="2">
        <f t="shared" si="0"/>
        <v>9.3145341380123994E-3</v>
      </c>
      <c r="F28" s="2">
        <f t="shared" si="1"/>
        <v>0.79423868312757206</v>
      </c>
      <c r="G28" s="2">
        <f t="shared" si="2"/>
        <v>5.3608407308689744E-2</v>
      </c>
      <c r="H28" s="2">
        <f t="shared" si="3"/>
        <v>4.4519479403060544E-2</v>
      </c>
      <c r="I28" s="2">
        <f t="shared" si="5"/>
        <v>-4.7851517242577732E-3</v>
      </c>
    </row>
    <row r="29" spans="1:9" x14ac:dyDescent="0.35">
      <c r="B29" s="2">
        <v>5.2999999999999999E-2</v>
      </c>
      <c r="C29" s="2">
        <f t="shared" si="4"/>
        <v>-2.9374633654300153</v>
      </c>
      <c r="D29" s="2">
        <v>5.100227134891102E-2</v>
      </c>
      <c r="E29" s="2">
        <f t="shared" si="0"/>
        <v>8.6457579775290228E-2</v>
      </c>
      <c r="F29" s="2">
        <f t="shared" si="1"/>
        <v>0.9417249417249417</v>
      </c>
      <c r="G29" s="2">
        <f t="shared" si="2"/>
        <v>5.3608407308689744E-2</v>
      </c>
      <c r="H29" s="2">
        <f t="shared" si="3"/>
        <v>5.2786530091153777E-2</v>
      </c>
      <c r="I29" s="2">
        <f t="shared" si="5"/>
        <v>-1.7842587422427572E-3</v>
      </c>
    </row>
    <row r="30" spans="1:9" x14ac:dyDescent="0.35">
      <c r="B30" s="2">
        <v>0.216</v>
      </c>
      <c r="C30" s="2">
        <f t="shared" si="4"/>
        <v>-1.5324768712979722</v>
      </c>
      <c r="D30" s="2">
        <v>5.515361901684563E-2</v>
      </c>
      <c r="E30" s="2">
        <f t="shared" si="0"/>
        <v>0.71132798727887336</v>
      </c>
      <c r="F30" s="2">
        <f t="shared" si="1"/>
        <v>0.98486224644262788</v>
      </c>
      <c r="G30" s="2">
        <f t="shared" si="2"/>
        <v>5.3608407308689744E-2</v>
      </c>
      <c r="H30" s="2">
        <f t="shared" si="3"/>
        <v>5.5204506437156194E-2</v>
      </c>
      <c r="I30" s="2">
        <f t="shared" si="5"/>
        <v>-5.0887420310563591E-5</v>
      </c>
    </row>
    <row r="31" spans="1:9" x14ac:dyDescent="0.35">
      <c r="B31" s="2">
        <v>1</v>
      </c>
      <c r="C31" s="2">
        <f t="shared" si="4"/>
        <v>0</v>
      </c>
      <c r="D31" s="2">
        <v>5.515361901684563E-2</v>
      </c>
      <c r="E31" s="2">
        <f t="shared" si="0"/>
        <v>7.0858061945018473</v>
      </c>
      <c r="F31" s="2">
        <f t="shared" si="1"/>
        <v>0.99668060811259374</v>
      </c>
      <c r="G31" s="2">
        <f t="shared" si="2"/>
        <v>5.3608407308689744E-2</v>
      </c>
      <c r="H31" s="2">
        <f t="shared" si="3"/>
        <v>5.5866961339090825E-2</v>
      </c>
      <c r="I31" s="2">
        <f t="shared" si="5"/>
        <v>-7.1334232224519456E-4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8CE4-3A5D-40DC-A706-5093D0DCEBE6}">
  <dimension ref="A1:C8"/>
  <sheetViews>
    <sheetView workbookViewId="0">
      <selection activeCell="E19" sqref="E19"/>
    </sheetView>
  </sheetViews>
  <sheetFormatPr defaultRowHeight="14.5" x14ac:dyDescent="0.35"/>
  <cols>
    <col min="1" max="1" width="9.7265625" bestFit="1" customWidth="1"/>
    <col min="2" max="2" width="15.08984375" bestFit="1" customWidth="1"/>
    <col min="3" max="3" width="12.26953125" bestFit="1" customWidth="1"/>
  </cols>
  <sheetData>
    <row r="1" spans="1:3" x14ac:dyDescent="0.35">
      <c r="A1" s="3" t="s">
        <v>0</v>
      </c>
      <c r="B1" s="3" t="s">
        <v>53</v>
      </c>
      <c r="C1" s="3" t="s">
        <v>54</v>
      </c>
    </row>
    <row r="2" spans="1:3" x14ac:dyDescent="0.35">
      <c r="A2" s="2">
        <v>0</v>
      </c>
      <c r="B2" s="2">
        <v>1.1267943670108247E-2</v>
      </c>
      <c r="C2" s="2">
        <v>1.1566496869336973E-2</v>
      </c>
    </row>
    <row r="3" spans="1:3" x14ac:dyDescent="0.35">
      <c r="A3" s="2">
        <v>5.0000000000000001E-4</v>
      </c>
      <c r="B3" s="2">
        <v>1.2454043003803851E-2</v>
      </c>
      <c r="C3" s="2">
        <v>1.6299106063010039E-2</v>
      </c>
    </row>
    <row r="4" spans="1:3" x14ac:dyDescent="0.35">
      <c r="A4" s="2">
        <v>5.0000000000000001E-3</v>
      </c>
      <c r="B4" s="2">
        <v>2.4315036340759905E-2</v>
      </c>
      <c r="C4" s="2">
        <v>3.574395688049286E-2</v>
      </c>
    </row>
    <row r="5" spans="1:3" x14ac:dyDescent="0.35">
      <c r="A5" s="2">
        <v>1.2E-2</v>
      </c>
      <c r="B5" s="2">
        <v>3.9734327678802771E-2</v>
      </c>
      <c r="C5" s="2">
        <v>4.4519479403060544E-2</v>
      </c>
    </row>
    <row r="6" spans="1:3" x14ac:dyDescent="0.35">
      <c r="A6" s="2">
        <v>5.2999999999999999E-2</v>
      </c>
      <c r="B6" s="2">
        <v>5.100227134891102E-2</v>
      </c>
      <c r="C6" s="2">
        <v>5.2786530091153777E-2</v>
      </c>
    </row>
    <row r="7" spans="1:3" x14ac:dyDescent="0.35">
      <c r="A7" s="2">
        <v>0.216</v>
      </c>
      <c r="B7" s="2">
        <v>5.515361901684563E-2</v>
      </c>
      <c r="C7" s="2">
        <v>5.5204506437156194E-2</v>
      </c>
    </row>
    <row r="8" spans="1:3" x14ac:dyDescent="0.35">
      <c r="A8" s="2">
        <v>1</v>
      </c>
      <c r="B8" s="2">
        <v>5.515361901684563E-2</v>
      </c>
      <c r="C8" s="2">
        <v>5.5866961339090825E-2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Suthara Ramachandran</dc:creator>
  <cp:lastModifiedBy>Suthara Ramachandran</cp:lastModifiedBy>
  <dcterms:created xsi:type="dcterms:W3CDTF">2020-05-12T00:13:08Z</dcterms:created>
  <dcterms:modified xsi:type="dcterms:W3CDTF">2020-05-12T15:26:23Z</dcterms:modified>
</cp:coreProperties>
</file>