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rsk29\Downloads\"/>
    </mc:Choice>
  </mc:AlternateContent>
  <xr:revisionPtr revIDLastSave="0" documentId="8_{A3D4CB83-375D-456B-8DA9-630A753B717C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Apple Data" sheetId="2" r:id="rId1"/>
    <sheet name="Part1 Q1" sheetId="3" r:id="rId2"/>
    <sheet name="Part1 Q2" sheetId="4" r:id="rId3"/>
    <sheet name="Part2 Q1" sheetId="5" r:id="rId4"/>
    <sheet name="Part2 Q2 Initial" sheetId="6" r:id="rId5"/>
    <sheet name="Part2 Q2" sheetId="7" r:id="rId6"/>
    <sheet name="Part2 Q3" sheetId="9" r:id="rId7"/>
  </sheets>
  <definedNames>
    <definedName name="solver_adj" localSheetId="3" hidden="1">'Part2 Q1'!$J$6</definedName>
    <definedName name="solver_adj" localSheetId="5" hidden="1">'Part2 Q2'!$K$6:$M$6</definedName>
    <definedName name="solver_adj" localSheetId="4" hidden="1">'Part2 Q2 Initial'!$C$6:$H$6</definedName>
    <definedName name="solver_adj" localSheetId="6" hidden="1">'Part2 Q3'!$K$5:$M$5</definedName>
    <definedName name="solver_cvg" localSheetId="3" hidden="1">0.0001</definedName>
    <definedName name="solver_cvg" localSheetId="5" hidden="1">0.0001</definedName>
    <definedName name="solver_cvg" localSheetId="4" hidden="1">0.0001</definedName>
    <definedName name="solver_cvg" localSheetId="6" hidden="1">0.0001</definedName>
    <definedName name="solver_drv" localSheetId="3" hidden="1">1</definedName>
    <definedName name="solver_drv" localSheetId="5" hidden="1">1</definedName>
    <definedName name="solver_drv" localSheetId="4" hidden="1">1</definedName>
    <definedName name="solver_drv" localSheetId="6" hidden="1">1</definedName>
    <definedName name="solver_eng" localSheetId="3" hidden="1">1</definedName>
    <definedName name="solver_eng" localSheetId="5" hidden="1">1</definedName>
    <definedName name="solver_eng" localSheetId="4" hidden="1">1</definedName>
    <definedName name="solver_eng" localSheetId="6" hidden="1">1</definedName>
    <definedName name="solver_itr" localSheetId="3" hidden="1">2147483647</definedName>
    <definedName name="solver_itr" localSheetId="5" hidden="1">2147483647</definedName>
    <definedName name="solver_itr" localSheetId="4" hidden="1">2147483647</definedName>
    <definedName name="solver_itr" localSheetId="6" hidden="1">2147483647</definedName>
    <definedName name="solver_lhs1" localSheetId="3" hidden="1">'Part2 Q1'!$J$6</definedName>
    <definedName name="solver_lhs1" localSheetId="5" hidden="1">'Part2 Q2'!$K$6:$M$6</definedName>
    <definedName name="solver_lhs1" localSheetId="4" hidden="1">'Part2 Q2 Initial'!$I$6</definedName>
    <definedName name="solver_lhs1" localSheetId="6" hidden="1">'Part2 Q3'!$K$5:$M$5</definedName>
    <definedName name="solver_lhs2" localSheetId="3" hidden="1">'Part2 Q1'!$J$6</definedName>
    <definedName name="solver_lhs2" localSheetId="5" hidden="1">'Part2 Q2'!$K$6:$M$6</definedName>
    <definedName name="solver_lhs2" localSheetId="6" hidden="1">'Part2 Q3'!$K$5:$M$5</definedName>
    <definedName name="solver_lin" localSheetId="3" hidden="1">2</definedName>
    <definedName name="solver_lin" localSheetId="5" hidden="1">2</definedName>
    <definedName name="solver_lin" localSheetId="4" hidden="1">2</definedName>
    <definedName name="solver_lin" localSheetId="6" hidden="1">2</definedName>
    <definedName name="solver_mip" localSheetId="3" hidden="1">2147483647</definedName>
    <definedName name="solver_mip" localSheetId="5" hidden="1">2147483647</definedName>
    <definedName name="solver_mip" localSheetId="4" hidden="1">2147483647</definedName>
    <definedName name="solver_mip" localSheetId="6" hidden="1">2147483647</definedName>
    <definedName name="solver_mni" localSheetId="3" hidden="1">30</definedName>
    <definedName name="solver_mni" localSheetId="5" hidden="1">30</definedName>
    <definedName name="solver_mni" localSheetId="4" hidden="1">30</definedName>
    <definedName name="solver_mni" localSheetId="6" hidden="1">30</definedName>
    <definedName name="solver_mrt" localSheetId="3" hidden="1">0.075</definedName>
    <definedName name="solver_mrt" localSheetId="5" hidden="1">0.075</definedName>
    <definedName name="solver_mrt" localSheetId="4" hidden="1">0.075</definedName>
    <definedName name="solver_mrt" localSheetId="6" hidden="1">0.075</definedName>
    <definedName name="solver_msl" localSheetId="3" hidden="1">2</definedName>
    <definedName name="solver_msl" localSheetId="5" hidden="1">2</definedName>
    <definedName name="solver_msl" localSheetId="4" hidden="1">2</definedName>
    <definedName name="solver_msl" localSheetId="6" hidden="1">2</definedName>
    <definedName name="solver_neg" localSheetId="3" hidden="1">1</definedName>
    <definedName name="solver_neg" localSheetId="5" hidden="1">2</definedName>
    <definedName name="solver_neg" localSheetId="4" hidden="1">2</definedName>
    <definedName name="solver_neg" localSheetId="6" hidden="1">2</definedName>
    <definedName name="solver_nod" localSheetId="3" hidden="1">2147483647</definedName>
    <definedName name="solver_nod" localSheetId="5" hidden="1">2147483647</definedName>
    <definedName name="solver_nod" localSheetId="4" hidden="1">2147483647</definedName>
    <definedName name="solver_nod" localSheetId="6" hidden="1">2147483647</definedName>
    <definedName name="solver_num" localSheetId="3" hidden="1">2</definedName>
    <definedName name="solver_num" localSheetId="5" hidden="1">2</definedName>
    <definedName name="solver_num" localSheetId="4" hidden="1">1</definedName>
    <definedName name="solver_num" localSheetId="6" hidden="1">2</definedName>
    <definedName name="solver_opt" localSheetId="3" hidden="1">'Part2 Q1'!$J$8</definedName>
    <definedName name="solver_opt" localSheetId="5" hidden="1">'Part2 Q2'!$N$6</definedName>
    <definedName name="solver_opt" localSheetId="4" hidden="1">'Part2 Q2 Initial'!$K$6</definedName>
    <definedName name="solver_opt" localSheetId="6" hidden="1">'Part2 Q3'!$N$5</definedName>
    <definedName name="solver_pre" localSheetId="3" hidden="1">0.000001</definedName>
    <definedName name="solver_pre" localSheetId="5" hidden="1">0.000001</definedName>
    <definedName name="solver_pre" localSheetId="4" hidden="1">0.000001</definedName>
    <definedName name="solver_pre" localSheetId="6" hidden="1">0.000001</definedName>
    <definedName name="solver_rbv" localSheetId="3" hidden="1">1</definedName>
    <definedName name="solver_rbv" localSheetId="5" hidden="1">1</definedName>
    <definedName name="solver_rbv" localSheetId="4" hidden="1">1</definedName>
    <definedName name="solver_rbv" localSheetId="6" hidden="1">1</definedName>
    <definedName name="solver_rel1" localSheetId="3" hidden="1">1</definedName>
    <definedName name="solver_rel1" localSheetId="5" hidden="1">1</definedName>
    <definedName name="solver_rel1" localSheetId="4" hidden="1">2</definedName>
    <definedName name="solver_rel1" localSheetId="6" hidden="1">1</definedName>
    <definedName name="solver_rel2" localSheetId="3" hidden="1">3</definedName>
    <definedName name="solver_rel2" localSheetId="5" hidden="1">3</definedName>
    <definedName name="solver_rel2" localSheetId="6" hidden="1">3</definedName>
    <definedName name="solver_rhs1" localSheetId="3" hidden="1">1</definedName>
    <definedName name="solver_rhs1" localSheetId="5" hidden="1">1</definedName>
    <definedName name="solver_rhs1" localSheetId="4" hidden="1">0</definedName>
    <definedName name="solver_rhs1" localSheetId="6" hidden="1">1</definedName>
    <definedName name="solver_rhs2" localSheetId="3" hidden="1">0</definedName>
    <definedName name="solver_rhs2" localSheetId="5" hidden="1">0</definedName>
    <definedName name="solver_rhs2" localSheetId="6" hidden="1">0</definedName>
    <definedName name="solver_rlx" localSheetId="3" hidden="1">2</definedName>
    <definedName name="solver_rlx" localSheetId="5" hidden="1">2</definedName>
    <definedName name="solver_rlx" localSheetId="4" hidden="1">2</definedName>
    <definedName name="solver_rlx" localSheetId="6" hidden="1">2</definedName>
    <definedName name="solver_rsd" localSheetId="3" hidden="1">0</definedName>
    <definedName name="solver_rsd" localSheetId="5" hidden="1">0</definedName>
    <definedName name="solver_rsd" localSheetId="4" hidden="1">0</definedName>
    <definedName name="solver_rsd" localSheetId="6" hidden="1">0</definedName>
    <definedName name="solver_scl" localSheetId="3" hidden="1">1</definedName>
    <definedName name="solver_scl" localSheetId="5" hidden="1">1</definedName>
    <definedName name="solver_scl" localSheetId="4" hidden="1">1</definedName>
    <definedName name="solver_scl" localSheetId="6" hidden="1">1</definedName>
    <definedName name="solver_sho" localSheetId="3" hidden="1">2</definedName>
    <definedName name="solver_sho" localSheetId="5" hidden="1">2</definedName>
    <definedName name="solver_sho" localSheetId="4" hidden="1">2</definedName>
    <definedName name="solver_sho" localSheetId="6" hidden="1">2</definedName>
    <definedName name="solver_ssz" localSheetId="3" hidden="1">100</definedName>
    <definedName name="solver_ssz" localSheetId="5" hidden="1">100</definedName>
    <definedName name="solver_ssz" localSheetId="4" hidden="1">100</definedName>
    <definedName name="solver_ssz" localSheetId="6" hidden="1">100</definedName>
    <definedName name="solver_tim" localSheetId="3" hidden="1">2147483647</definedName>
    <definedName name="solver_tim" localSheetId="5" hidden="1">2147483647</definedName>
    <definedName name="solver_tim" localSheetId="4" hidden="1">2147483647</definedName>
    <definedName name="solver_tim" localSheetId="6" hidden="1">2147483647</definedName>
    <definedName name="solver_tol" localSheetId="3" hidden="1">0.01</definedName>
    <definedName name="solver_tol" localSheetId="5" hidden="1">0.01</definedName>
    <definedName name="solver_tol" localSheetId="4" hidden="1">0.01</definedName>
    <definedName name="solver_tol" localSheetId="6" hidden="1">0.01</definedName>
    <definedName name="solver_typ" localSheetId="3" hidden="1">2</definedName>
    <definedName name="solver_typ" localSheetId="5" hidden="1">2</definedName>
    <definedName name="solver_typ" localSheetId="4" hidden="1">2</definedName>
    <definedName name="solver_typ" localSheetId="6" hidden="1">2</definedName>
    <definedName name="solver_val" localSheetId="3" hidden="1">0</definedName>
    <definedName name="solver_val" localSheetId="5" hidden="1">0</definedName>
    <definedName name="solver_val" localSheetId="4" hidden="1">0</definedName>
    <definedName name="solver_val" localSheetId="6" hidden="1">0</definedName>
    <definedName name="solver_ver" localSheetId="3" hidden="1">2</definedName>
    <definedName name="solver_ver" localSheetId="5" hidden="1">2</definedName>
    <definedName name="solver_ver" localSheetId="4" hidden="1">2</definedName>
    <definedName name="solver_ver" localSheetId="6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9" l="1"/>
  <c r="H113" i="9"/>
  <c r="G113" i="9"/>
  <c r="F113" i="9"/>
  <c r="E113" i="9"/>
  <c r="H112" i="9"/>
  <c r="G112" i="9"/>
  <c r="F112" i="9"/>
  <c r="E112" i="9"/>
  <c r="H111" i="9"/>
  <c r="G111" i="9"/>
  <c r="F111" i="9"/>
  <c r="E111" i="9"/>
  <c r="H110" i="9"/>
  <c r="G110" i="9"/>
  <c r="F110" i="9"/>
  <c r="E110" i="9"/>
  <c r="H109" i="9"/>
  <c r="G109" i="9"/>
  <c r="F109" i="9"/>
  <c r="E109" i="9"/>
  <c r="H108" i="9"/>
  <c r="G108" i="9"/>
  <c r="F108" i="9"/>
  <c r="E108" i="9"/>
  <c r="H107" i="9"/>
  <c r="G107" i="9"/>
  <c r="F107" i="9"/>
  <c r="E107" i="9"/>
  <c r="H106" i="9"/>
  <c r="G106" i="9"/>
  <c r="F106" i="9"/>
  <c r="E106" i="9"/>
  <c r="H105" i="9"/>
  <c r="G105" i="9"/>
  <c r="F105" i="9"/>
  <c r="E105" i="9"/>
  <c r="H104" i="9"/>
  <c r="G104" i="9"/>
  <c r="F104" i="9"/>
  <c r="E104" i="9"/>
  <c r="H103" i="9"/>
  <c r="G103" i="9"/>
  <c r="F103" i="9"/>
  <c r="E103" i="9"/>
  <c r="H102" i="9"/>
  <c r="G102" i="9"/>
  <c r="F102" i="9"/>
  <c r="E102" i="9"/>
  <c r="H101" i="9"/>
  <c r="G101" i="9"/>
  <c r="F101" i="9"/>
  <c r="E101" i="9"/>
  <c r="H100" i="9"/>
  <c r="G100" i="9"/>
  <c r="F100" i="9"/>
  <c r="E100" i="9"/>
  <c r="H99" i="9"/>
  <c r="G99" i="9"/>
  <c r="F99" i="9"/>
  <c r="E99" i="9"/>
  <c r="H98" i="9"/>
  <c r="G98" i="9"/>
  <c r="F98" i="9"/>
  <c r="E98" i="9"/>
  <c r="H97" i="9"/>
  <c r="G97" i="9"/>
  <c r="F97" i="9"/>
  <c r="E97" i="9"/>
  <c r="H96" i="9"/>
  <c r="G96" i="9"/>
  <c r="F96" i="9"/>
  <c r="E96" i="9"/>
  <c r="H95" i="9"/>
  <c r="G95" i="9"/>
  <c r="F95" i="9"/>
  <c r="E95" i="9"/>
  <c r="H94" i="9"/>
  <c r="G94" i="9"/>
  <c r="F94" i="9"/>
  <c r="E94" i="9"/>
  <c r="H93" i="9"/>
  <c r="G93" i="9"/>
  <c r="F93" i="9"/>
  <c r="E93" i="9"/>
  <c r="H92" i="9"/>
  <c r="G92" i="9"/>
  <c r="F92" i="9"/>
  <c r="E92" i="9"/>
  <c r="H91" i="9"/>
  <c r="G91" i="9"/>
  <c r="F91" i="9"/>
  <c r="E91" i="9"/>
  <c r="H90" i="9"/>
  <c r="G90" i="9"/>
  <c r="F90" i="9"/>
  <c r="E90" i="9"/>
  <c r="H89" i="9"/>
  <c r="G89" i="9"/>
  <c r="F89" i="9"/>
  <c r="E89" i="9"/>
  <c r="H88" i="9"/>
  <c r="G88" i="9"/>
  <c r="F88" i="9"/>
  <c r="E88" i="9"/>
  <c r="H87" i="9"/>
  <c r="G87" i="9"/>
  <c r="F87" i="9"/>
  <c r="E87" i="9"/>
  <c r="H86" i="9"/>
  <c r="G86" i="9"/>
  <c r="F86" i="9"/>
  <c r="E86" i="9"/>
  <c r="H85" i="9"/>
  <c r="G85" i="9"/>
  <c r="F85" i="9"/>
  <c r="E85" i="9"/>
  <c r="H84" i="9"/>
  <c r="G84" i="9"/>
  <c r="F84" i="9"/>
  <c r="E84" i="9"/>
  <c r="H83" i="9"/>
  <c r="G83" i="9"/>
  <c r="F83" i="9"/>
  <c r="E83" i="9"/>
  <c r="H82" i="9"/>
  <c r="G82" i="9"/>
  <c r="F82" i="9"/>
  <c r="E82" i="9"/>
  <c r="H81" i="9"/>
  <c r="G81" i="9"/>
  <c r="F81" i="9"/>
  <c r="E81" i="9"/>
  <c r="H80" i="9"/>
  <c r="G80" i="9"/>
  <c r="F80" i="9"/>
  <c r="E80" i="9"/>
  <c r="H79" i="9"/>
  <c r="G79" i="9"/>
  <c r="F79" i="9"/>
  <c r="E79" i="9"/>
  <c r="H78" i="9"/>
  <c r="G78" i="9"/>
  <c r="F78" i="9"/>
  <c r="E78" i="9"/>
  <c r="H77" i="9"/>
  <c r="G77" i="9"/>
  <c r="F77" i="9"/>
  <c r="E77" i="9"/>
  <c r="H76" i="9"/>
  <c r="G76" i="9"/>
  <c r="F76" i="9"/>
  <c r="E76" i="9"/>
  <c r="H75" i="9"/>
  <c r="G75" i="9"/>
  <c r="F75" i="9"/>
  <c r="E75" i="9"/>
  <c r="H74" i="9"/>
  <c r="G74" i="9"/>
  <c r="F74" i="9"/>
  <c r="E74" i="9"/>
  <c r="H73" i="9"/>
  <c r="G73" i="9"/>
  <c r="F73" i="9"/>
  <c r="E73" i="9"/>
  <c r="H72" i="9"/>
  <c r="G72" i="9"/>
  <c r="F72" i="9"/>
  <c r="E72" i="9"/>
  <c r="H71" i="9"/>
  <c r="G71" i="9"/>
  <c r="F71" i="9"/>
  <c r="E71" i="9"/>
  <c r="H70" i="9"/>
  <c r="G70" i="9"/>
  <c r="F70" i="9"/>
  <c r="E70" i="9"/>
  <c r="H69" i="9"/>
  <c r="G69" i="9"/>
  <c r="F69" i="9"/>
  <c r="E69" i="9"/>
  <c r="H68" i="9"/>
  <c r="G68" i="9"/>
  <c r="F68" i="9"/>
  <c r="E68" i="9"/>
  <c r="H67" i="9"/>
  <c r="G67" i="9"/>
  <c r="F67" i="9"/>
  <c r="E67" i="9"/>
  <c r="H66" i="9"/>
  <c r="G66" i="9"/>
  <c r="F66" i="9"/>
  <c r="E66" i="9"/>
  <c r="H65" i="9"/>
  <c r="G65" i="9"/>
  <c r="F65" i="9"/>
  <c r="E65" i="9"/>
  <c r="H64" i="9"/>
  <c r="G64" i="9"/>
  <c r="F64" i="9"/>
  <c r="E64" i="9"/>
  <c r="H63" i="9"/>
  <c r="G63" i="9"/>
  <c r="F63" i="9"/>
  <c r="E63" i="9"/>
  <c r="H62" i="9"/>
  <c r="G62" i="9"/>
  <c r="F62" i="9"/>
  <c r="E62" i="9"/>
  <c r="H61" i="9"/>
  <c r="G61" i="9"/>
  <c r="F61" i="9"/>
  <c r="E61" i="9"/>
  <c r="H60" i="9"/>
  <c r="G60" i="9"/>
  <c r="F60" i="9"/>
  <c r="E60" i="9"/>
  <c r="H59" i="9"/>
  <c r="G59" i="9"/>
  <c r="F59" i="9"/>
  <c r="E59" i="9"/>
  <c r="H58" i="9"/>
  <c r="G58" i="9"/>
  <c r="F58" i="9"/>
  <c r="E58" i="9"/>
  <c r="H57" i="9"/>
  <c r="G57" i="9"/>
  <c r="F57" i="9"/>
  <c r="E57" i="9"/>
  <c r="H56" i="9"/>
  <c r="G56" i="9"/>
  <c r="F56" i="9"/>
  <c r="E56" i="9"/>
  <c r="H55" i="9"/>
  <c r="G55" i="9"/>
  <c r="F55" i="9"/>
  <c r="E55" i="9"/>
  <c r="H54" i="9"/>
  <c r="G54" i="9"/>
  <c r="F54" i="9"/>
  <c r="E54" i="9"/>
  <c r="H53" i="9"/>
  <c r="G53" i="9"/>
  <c r="F53" i="9"/>
  <c r="E53" i="9"/>
  <c r="H52" i="9"/>
  <c r="G52" i="9"/>
  <c r="F52" i="9"/>
  <c r="E52" i="9"/>
  <c r="H51" i="9"/>
  <c r="G51" i="9"/>
  <c r="F51" i="9"/>
  <c r="E51" i="9"/>
  <c r="H50" i="9"/>
  <c r="G50" i="9"/>
  <c r="F50" i="9"/>
  <c r="E50" i="9"/>
  <c r="H49" i="9"/>
  <c r="G49" i="9"/>
  <c r="F49" i="9"/>
  <c r="E49" i="9"/>
  <c r="H48" i="9"/>
  <c r="G48" i="9"/>
  <c r="F48" i="9"/>
  <c r="E48" i="9"/>
  <c r="H47" i="9"/>
  <c r="G47" i="9"/>
  <c r="F47" i="9"/>
  <c r="E47" i="9"/>
  <c r="H46" i="9"/>
  <c r="G46" i="9"/>
  <c r="F46" i="9"/>
  <c r="E46" i="9"/>
  <c r="H45" i="9"/>
  <c r="G45" i="9"/>
  <c r="F45" i="9"/>
  <c r="E45" i="9"/>
  <c r="H44" i="9"/>
  <c r="G44" i="9"/>
  <c r="F44" i="9"/>
  <c r="E44" i="9"/>
  <c r="H43" i="9"/>
  <c r="G43" i="9"/>
  <c r="F43" i="9"/>
  <c r="E43" i="9"/>
  <c r="H42" i="9"/>
  <c r="G42" i="9"/>
  <c r="F42" i="9"/>
  <c r="E42" i="9"/>
  <c r="H41" i="9"/>
  <c r="G41" i="9"/>
  <c r="F41" i="9"/>
  <c r="E41" i="9"/>
  <c r="H40" i="9"/>
  <c r="G40" i="9"/>
  <c r="F40" i="9"/>
  <c r="E40" i="9"/>
  <c r="H39" i="9"/>
  <c r="G39" i="9"/>
  <c r="F39" i="9"/>
  <c r="E39" i="9"/>
  <c r="H38" i="9"/>
  <c r="G38" i="9"/>
  <c r="F38" i="9"/>
  <c r="E38" i="9"/>
  <c r="H37" i="9"/>
  <c r="G37" i="9"/>
  <c r="F37" i="9"/>
  <c r="E37" i="9"/>
  <c r="H36" i="9"/>
  <c r="G36" i="9"/>
  <c r="F36" i="9"/>
  <c r="E36" i="9"/>
  <c r="H35" i="9"/>
  <c r="G35" i="9"/>
  <c r="F35" i="9"/>
  <c r="E35" i="9"/>
  <c r="H34" i="9"/>
  <c r="G34" i="9"/>
  <c r="F34" i="9"/>
  <c r="E34" i="9"/>
  <c r="H33" i="9"/>
  <c r="G33" i="9"/>
  <c r="F33" i="9"/>
  <c r="E33" i="9"/>
  <c r="H32" i="9"/>
  <c r="G32" i="9"/>
  <c r="F32" i="9"/>
  <c r="E32" i="9"/>
  <c r="H31" i="9"/>
  <c r="G31" i="9"/>
  <c r="F31" i="9"/>
  <c r="E31" i="9"/>
  <c r="H30" i="9"/>
  <c r="G30" i="9"/>
  <c r="F30" i="9"/>
  <c r="E30" i="9"/>
  <c r="H29" i="9"/>
  <c r="G29" i="9"/>
  <c r="F29" i="9"/>
  <c r="E29" i="9"/>
  <c r="H28" i="9"/>
  <c r="G28" i="9"/>
  <c r="F28" i="9"/>
  <c r="E28" i="9"/>
  <c r="H27" i="9"/>
  <c r="G27" i="9"/>
  <c r="F27" i="9"/>
  <c r="E27" i="9"/>
  <c r="H26" i="9"/>
  <c r="G26" i="9"/>
  <c r="F26" i="9"/>
  <c r="E26" i="9"/>
  <c r="H25" i="9"/>
  <c r="G25" i="9"/>
  <c r="F25" i="9"/>
  <c r="E25" i="9"/>
  <c r="H24" i="9"/>
  <c r="G24" i="9"/>
  <c r="F24" i="9"/>
  <c r="E24" i="9"/>
  <c r="H23" i="9"/>
  <c r="G23" i="9"/>
  <c r="F23" i="9"/>
  <c r="E23" i="9"/>
  <c r="H22" i="9"/>
  <c r="G22" i="9"/>
  <c r="F22" i="9"/>
  <c r="E22" i="9"/>
  <c r="H21" i="9"/>
  <c r="G21" i="9"/>
  <c r="F21" i="9"/>
  <c r="E21" i="9"/>
  <c r="H20" i="9"/>
  <c r="G20" i="9"/>
  <c r="F20" i="9"/>
  <c r="E20" i="9"/>
  <c r="H19" i="9"/>
  <c r="G19" i="9"/>
  <c r="F19" i="9"/>
  <c r="E19" i="9"/>
  <c r="H18" i="9"/>
  <c r="G18" i="9"/>
  <c r="F18" i="9"/>
  <c r="E18" i="9"/>
  <c r="K17" i="9"/>
  <c r="J17" i="9"/>
  <c r="H17" i="9"/>
  <c r="G17" i="9"/>
  <c r="F17" i="9"/>
  <c r="E17" i="9"/>
  <c r="K16" i="9"/>
  <c r="H16" i="9"/>
  <c r="G16" i="9"/>
  <c r="F16" i="9"/>
  <c r="E16" i="9"/>
  <c r="K15" i="9"/>
  <c r="H15" i="9"/>
  <c r="G15" i="9"/>
  <c r="F15" i="9"/>
  <c r="E15" i="9"/>
  <c r="K14" i="9"/>
  <c r="H14" i="9"/>
  <c r="G14" i="9"/>
  <c r="F14" i="9"/>
  <c r="E14" i="9"/>
  <c r="K13" i="9"/>
  <c r="I17" i="9" s="1"/>
  <c r="H13" i="9"/>
  <c r="G13" i="9"/>
  <c r="F13" i="9"/>
  <c r="E13" i="9"/>
  <c r="H12" i="9"/>
  <c r="G12" i="9"/>
  <c r="F12" i="9"/>
  <c r="E12" i="9"/>
  <c r="H11" i="9"/>
  <c r="G11" i="9"/>
  <c r="F11" i="9"/>
  <c r="E11" i="9"/>
  <c r="H10" i="9"/>
  <c r="G10" i="9"/>
  <c r="F10" i="9"/>
  <c r="E10" i="9"/>
  <c r="K18" i="7"/>
  <c r="J18" i="7"/>
  <c r="K17" i="7"/>
  <c r="K16" i="7"/>
  <c r="K15" i="7"/>
  <c r="K14" i="7"/>
  <c r="I18" i="7" s="1"/>
  <c r="E12" i="7"/>
  <c r="F12" i="7"/>
  <c r="G12" i="7"/>
  <c r="H12" i="7"/>
  <c r="E13" i="7"/>
  <c r="F13" i="7"/>
  <c r="G13" i="7"/>
  <c r="H13" i="7"/>
  <c r="E14" i="7"/>
  <c r="F14" i="7"/>
  <c r="G14" i="7"/>
  <c r="H14" i="7"/>
  <c r="E15" i="7"/>
  <c r="F15" i="7"/>
  <c r="G15" i="7"/>
  <c r="H15" i="7"/>
  <c r="E16" i="7"/>
  <c r="F16" i="7"/>
  <c r="G16" i="7"/>
  <c r="H16" i="7"/>
  <c r="E17" i="7"/>
  <c r="F17" i="7"/>
  <c r="G17" i="7"/>
  <c r="H17" i="7"/>
  <c r="E18" i="7"/>
  <c r="F18" i="7"/>
  <c r="G18" i="7"/>
  <c r="H18" i="7"/>
  <c r="E19" i="7"/>
  <c r="F19" i="7"/>
  <c r="G19" i="7"/>
  <c r="H19" i="7"/>
  <c r="E20" i="7"/>
  <c r="F20" i="7"/>
  <c r="G20" i="7"/>
  <c r="H20" i="7"/>
  <c r="E21" i="7"/>
  <c r="F21" i="7"/>
  <c r="G21" i="7"/>
  <c r="H21" i="7"/>
  <c r="E22" i="7"/>
  <c r="F22" i="7"/>
  <c r="G22" i="7"/>
  <c r="H22" i="7"/>
  <c r="E23" i="7"/>
  <c r="F23" i="7"/>
  <c r="G23" i="7"/>
  <c r="H23" i="7"/>
  <c r="E24" i="7"/>
  <c r="F24" i="7"/>
  <c r="G24" i="7"/>
  <c r="H24" i="7"/>
  <c r="E25" i="7"/>
  <c r="F25" i="7"/>
  <c r="G25" i="7"/>
  <c r="H25" i="7"/>
  <c r="E26" i="7"/>
  <c r="F26" i="7"/>
  <c r="G26" i="7"/>
  <c r="H26" i="7"/>
  <c r="E27" i="7"/>
  <c r="F27" i="7"/>
  <c r="G27" i="7"/>
  <c r="H27" i="7"/>
  <c r="E28" i="7"/>
  <c r="F28" i="7"/>
  <c r="G28" i="7"/>
  <c r="H28" i="7"/>
  <c r="E29" i="7"/>
  <c r="F29" i="7"/>
  <c r="G29" i="7"/>
  <c r="H29" i="7"/>
  <c r="E30" i="7"/>
  <c r="F30" i="7"/>
  <c r="G30" i="7"/>
  <c r="H30" i="7"/>
  <c r="E31" i="7"/>
  <c r="F31" i="7"/>
  <c r="G31" i="7"/>
  <c r="H31" i="7"/>
  <c r="E32" i="7"/>
  <c r="F32" i="7"/>
  <c r="G32" i="7"/>
  <c r="H32" i="7"/>
  <c r="E33" i="7"/>
  <c r="F33" i="7"/>
  <c r="G33" i="7"/>
  <c r="H33" i="7"/>
  <c r="E34" i="7"/>
  <c r="F34" i="7"/>
  <c r="G34" i="7"/>
  <c r="H34" i="7"/>
  <c r="E35" i="7"/>
  <c r="F35" i="7"/>
  <c r="G35" i="7"/>
  <c r="H35" i="7"/>
  <c r="E36" i="7"/>
  <c r="F36" i="7"/>
  <c r="G36" i="7"/>
  <c r="H36" i="7"/>
  <c r="E37" i="7"/>
  <c r="F37" i="7"/>
  <c r="G37" i="7"/>
  <c r="H37" i="7"/>
  <c r="E38" i="7"/>
  <c r="F38" i="7"/>
  <c r="G38" i="7"/>
  <c r="H38" i="7"/>
  <c r="E39" i="7"/>
  <c r="F39" i="7"/>
  <c r="G39" i="7"/>
  <c r="H39" i="7"/>
  <c r="E40" i="7"/>
  <c r="F40" i="7"/>
  <c r="G40" i="7"/>
  <c r="H40" i="7"/>
  <c r="E41" i="7"/>
  <c r="F41" i="7"/>
  <c r="G41" i="7"/>
  <c r="H41" i="7"/>
  <c r="E42" i="7"/>
  <c r="F42" i="7"/>
  <c r="G42" i="7"/>
  <c r="H42" i="7"/>
  <c r="E43" i="7"/>
  <c r="F43" i="7"/>
  <c r="G43" i="7"/>
  <c r="H43" i="7"/>
  <c r="E44" i="7"/>
  <c r="F44" i="7"/>
  <c r="G44" i="7"/>
  <c r="H44" i="7"/>
  <c r="E45" i="7"/>
  <c r="F45" i="7"/>
  <c r="G45" i="7"/>
  <c r="H45" i="7"/>
  <c r="E46" i="7"/>
  <c r="F46" i="7"/>
  <c r="G46" i="7"/>
  <c r="H46" i="7"/>
  <c r="E47" i="7"/>
  <c r="F47" i="7"/>
  <c r="G47" i="7"/>
  <c r="H47" i="7"/>
  <c r="E48" i="7"/>
  <c r="F48" i="7"/>
  <c r="G48" i="7"/>
  <c r="H48" i="7"/>
  <c r="E49" i="7"/>
  <c r="F49" i="7"/>
  <c r="G49" i="7"/>
  <c r="H49" i="7"/>
  <c r="E50" i="7"/>
  <c r="F50" i="7"/>
  <c r="G50" i="7"/>
  <c r="H50" i="7"/>
  <c r="E51" i="7"/>
  <c r="F51" i="7"/>
  <c r="G51" i="7"/>
  <c r="H51" i="7"/>
  <c r="E52" i="7"/>
  <c r="F52" i="7"/>
  <c r="G52" i="7"/>
  <c r="H52" i="7"/>
  <c r="E53" i="7"/>
  <c r="F53" i="7"/>
  <c r="G53" i="7"/>
  <c r="H53" i="7"/>
  <c r="E54" i="7"/>
  <c r="F54" i="7"/>
  <c r="G54" i="7"/>
  <c r="H54" i="7"/>
  <c r="E55" i="7"/>
  <c r="F55" i="7"/>
  <c r="G55" i="7"/>
  <c r="H55" i="7"/>
  <c r="E56" i="7"/>
  <c r="F56" i="7"/>
  <c r="G56" i="7"/>
  <c r="H56" i="7"/>
  <c r="E57" i="7"/>
  <c r="F57" i="7"/>
  <c r="G57" i="7"/>
  <c r="H57" i="7"/>
  <c r="E58" i="7"/>
  <c r="F58" i="7"/>
  <c r="G58" i="7"/>
  <c r="H58" i="7"/>
  <c r="E59" i="7"/>
  <c r="F59" i="7"/>
  <c r="G59" i="7"/>
  <c r="H59" i="7"/>
  <c r="E60" i="7"/>
  <c r="F60" i="7"/>
  <c r="G60" i="7"/>
  <c r="H60" i="7"/>
  <c r="E61" i="7"/>
  <c r="F61" i="7"/>
  <c r="G61" i="7"/>
  <c r="H61" i="7"/>
  <c r="E62" i="7"/>
  <c r="F62" i="7"/>
  <c r="G62" i="7"/>
  <c r="H62" i="7"/>
  <c r="E63" i="7"/>
  <c r="F63" i="7"/>
  <c r="G63" i="7"/>
  <c r="H63" i="7"/>
  <c r="E64" i="7"/>
  <c r="F64" i="7"/>
  <c r="G64" i="7"/>
  <c r="H64" i="7"/>
  <c r="E65" i="7"/>
  <c r="F65" i="7"/>
  <c r="G65" i="7"/>
  <c r="H65" i="7"/>
  <c r="E66" i="7"/>
  <c r="F66" i="7"/>
  <c r="G66" i="7"/>
  <c r="H66" i="7"/>
  <c r="E67" i="7"/>
  <c r="F67" i="7"/>
  <c r="G67" i="7"/>
  <c r="H67" i="7"/>
  <c r="E68" i="7"/>
  <c r="F68" i="7"/>
  <c r="G68" i="7"/>
  <c r="H68" i="7"/>
  <c r="E69" i="7"/>
  <c r="F69" i="7"/>
  <c r="G69" i="7"/>
  <c r="H69" i="7"/>
  <c r="E70" i="7"/>
  <c r="F70" i="7"/>
  <c r="G70" i="7"/>
  <c r="H70" i="7"/>
  <c r="E71" i="7"/>
  <c r="F71" i="7"/>
  <c r="G71" i="7"/>
  <c r="H71" i="7"/>
  <c r="E72" i="7"/>
  <c r="F72" i="7"/>
  <c r="G72" i="7"/>
  <c r="H72" i="7"/>
  <c r="E73" i="7"/>
  <c r="F73" i="7"/>
  <c r="G73" i="7"/>
  <c r="H73" i="7"/>
  <c r="E74" i="7"/>
  <c r="F74" i="7"/>
  <c r="G74" i="7"/>
  <c r="H74" i="7"/>
  <c r="E75" i="7"/>
  <c r="F75" i="7"/>
  <c r="G75" i="7"/>
  <c r="H75" i="7"/>
  <c r="E76" i="7"/>
  <c r="F76" i="7"/>
  <c r="G76" i="7"/>
  <c r="H76" i="7"/>
  <c r="E77" i="7"/>
  <c r="F77" i="7"/>
  <c r="G77" i="7"/>
  <c r="H77" i="7"/>
  <c r="E78" i="7"/>
  <c r="F78" i="7"/>
  <c r="G78" i="7"/>
  <c r="H78" i="7"/>
  <c r="E79" i="7"/>
  <c r="F79" i="7"/>
  <c r="G79" i="7"/>
  <c r="H79" i="7"/>
  <c r="E80" i="7"/>
  <c r="F80" i="7"/>
  <c r="G80" i="7"/>
  <c r="H80" i="7"/>
  <c r="E81" i="7"/>
  <c r="F81" i="7"/>
  <c r="G81" i="7"/>
  <c r="H81" i="7"/>
  <c r="E82" i="7"/>
  <c r="F82" i="7"/>
  <c r="G82" i="7"/>
  <c r="H82" i="7"/>
  <c r="E83" i="7"/>
  <c r="F83" i="7"/>
  <c r="G83" i="7"/>
  <c r="H83" i="7"/>
  <c r="E84" i="7"/>
  <c r="F84" i="7"/>
  <c r="G84" i="7"/>
  <c r="H84" i="7"/>
  <c r="E85" i="7"/>
  <c r="F85" i="7"/>
  <c r="G85" i="7"/>
  <c r="H85" i="7"/>
  <c r="E86" i="7"/>
  <c r="F86" i="7"/>
  <c r="G86" i="7"/>
  <c r="H86" i="7"/>
  <c r="E87" i="7"/>
  <c r="F87" i="7"/>
  <c r="G87" i="7"/>
  <c r="H87" i="7"/>
  <c r="E88" i="7"/>
  <c r="F88" i="7"/>
  <c r="G88" i="7"/>
  <c r="H88" i="7"/>
  <c r="E89" i="7"/>
  <c r="F89" i="7"/>
  <c r="G89" i="7"/>
  <c r="H89" i="7"/>
  <c r="E90" i="7"/>
  <c r="F90" i="7"/>
  <c r="G90" i="7"/>
  <c r="H90" i="7"/>
  <c r="E91" i="7"/>
  <c r="F91" i="7"/>
  <c r="G91" i="7"/>
  <c r="H91" i="7"/>
  <c r="E92" i="7"/>
  <c r="F92" i="7"/>
  <c r="G92" i="7"/>
  <c r="H92" i="7"/>
  <c r="E93" i="7"/>
  <c r="F93" i="7"/>
  <c r="G93" i="7"/>
  <c r="H93" i="7"/>
  <c r="E94" i="7"/>
  <c r="F94" i="7"/>
  <c r="G94" i="7"/>
  <c r="H94" i="7"/>
  <c r="E95" i="7"/>
  <c r="F95" i="7"/>
  <c r="G95" i="7"/>
  <c r="H95" i="7"/>
  <c r="E96" i="7"/>
  <c r="F96" i="7"/>
  <c r="G96" i="7"/>
  <c r="H96" i="7"/>
  <c r="E97" i="7"/>
  <c r="F97" i="7"/>
  <c r="G97" i="7"/>
  <c r="H97" i="7"/>
  <c r="E98" i="7"/>
  <c r="F98" i="7"/>
  <c r="G98" i="7"/>
  <c r="H98" i="7"/>
  <c r="E99" i="7"/>
  <c r="F99" i="7"/>
  <c r="G99" i="7"/>
  <c r="H99" i="7"/>
  <c r="E100" i="7"/>
  <c r="F100" i="7"/>
  <c r="G100" i="7"/>
  <c r="H100" i="7"/>
  <c r="E101" i="7"/>
  <c r="F101" i="7"/>
  <c r="G101" i="7"/>
  <c r="H101" i="7"/>
  <c r="E102" i="7"/>
  <c r="F102" i="7"/>
  <c r="G102" i="7"/>
  <c r="H102" i="7"/>
  <c r="E103" i="7"/>
  <c r="F103" i="7"/>
  <c r="G103" i="7"/>
  <c r="H103" i="7"/>
  <c r="E104" i="7"/>
  <c r="F104" i="7"/>
  <c r="G104" i="7"/>
  <c r="H104" i="7"/>
  <c r="E105" i="7"/>
  <c r="F105" i="7"/>
  <c r="G105" i="7"/>
  <c r="H105" i="7"/>
  <c r="E106" i="7"/>
  <c r="F106" i="7"/>
  <c r="G106" i="7"/>
  <c r="H106" i="7"/>
  <c r="E107" i="7"/>
  <c r="F107" i="7"/>
  <c r="G107" i="7"/>
  <c r="H107" i="7"/>
  <c r="E108" i="7"/>
  <c r="F108" i="7"/>
  <c r="G108" i="7"/>
  <c r="H108" i="7"/>
  <c r="E109" i="7"/>
  <c r="F109" i="7"/>
  <c r="G109" i="7"/>
  <c r="H109" i="7"/>
  <c r="E110" i="7"/>
  <c r="F110" i="7"/>
  <c r="G110" i="7"/>
  <c r="H110" i="7"/>
  <c r="E111" i="7"/>
  <c r="F111" i="7"/>
  <c r="G111" i="7"/>
  <c r="H111" i="7"/>
  <c r="E112" i="7"/>
  <c r="F112" i="7"/>
  <c r="G112" i="7"/>
  <c r="H112" i="7"/>
  <c r="E113" i="7"/>
  <c r="F113" i="7"/>
  <c r="G113" i="7"/>
  <c r="H113" i="7"/>
  <c r="E114" i="7"/>
  <c r="F114" i="7"/>
  <c r="G114" i="7"/>
  <c r="H114" i="7"/>
  <c r="F11" i="7"/>
  <c r="G11" i="7"/>
  <c r="H11" i="7"/>
  <c r="E11" i="7"/>
  <c r="I18" i="9" l="1"/>
  <c r="L19" i="7"/>
  <c r="I19" i="7"/>
  <c r="J19" i="7" s="1"/>
  <c r="K18" i="9"/>
  <c r="J18" i="9"/>
  <c r="L19" i="9" s="1"/>
  <c r="M19" i="9" s="1"/>
  <c r="N19" i="9" s="1"/>
  <c r="L18" i="9"/>
  <c r="M18" i="9" s="1"/>
  <c r="N18" i="9" s="1"/>
  <c r="I20" i="7"/>
  <c r="K19" i="7"/>
  <c r="J20" i="7"/>
  <c r="I19" i="9" l="1"/>
  <c r="I21" i="7"/>
  <c r="M19" i="7"/>
  <c r="N19" i="7" s="1"/>
  <c r="L20" i="7"/>
  <c r="J19" i="9" l="1"/>
  <c r="L20" i="9"/>
  <c r="M20" i="9" s="1"/>
  <c r="N20" i="9" s="1"/>
  <c r="K19" i="9"/>
  <c r="I20" i="9"/>
  <c r="J21" i="7"/>
  <c r="I22" i="7" s="1"/>
  <c r="M20" i="7"/>
  <c r="N20" i="7" s="1"/>
  <c r="K20" i="7"/>
  <c r="J20" i="9" l="1"/>
  <c r="I21" i="9"/>
  <c r="L21" i="9"/>
  <c r="M21" i="9" s="1"/>
  <c r="N21" i="9" s="1"/>
  <c r="K20" i="9"/>
  <c r="L21" i="7"/>
  <c r="M21" i="7" s="1"/>
  <c r="N21" i="7" s="1"/>
  <c r="J22" i="7"/>
  <c r="I23" i="7" s="1"/>
  <c r="J21" i="9" l="1"/>
  <c r="L22" i="9" s="1"/>
  <c r="M22" i="9" s="1"/>
  <c r="N22" i="9" s="1"/>
  <c r="K21" i="9"/>
  <c r="I22" i="9"/>
  <c r="K21" i="7"/>
  <c r="L22" i="7"/>
  <c r="M22" i="7" s="1"/>
  <c r="N22" i="7" s="1"/>
  <c r="K22" i="7"/>
  <c r="J23" i="7"/>
  <c r="I24" i="7" s="1"/>
  <c r="J22" i="9" l="1"/>
  <c r="L23" i="9" s="1"/>
  <c r="M23" i="9" s="1"/>
  <c r="N23" i="9" s="1"/>
  <c r="K22" i="9"/>
  <c r="I23" i="9"/>
  <c r="J24" i="7"/>
  <c r="I25" i="7" s="1"/>
  <c r="K23" i="7"/>
  <c r="L23" i="7"/>
  <c r="J23" i="9" l="1"/>
  <c r="L24" i="9" s="1"/>
  <c r="M24" i="9" s="1"/>
  <c r="N24" i="9" s="1"/>
  <c r="K23" i="9"/>
  <c r="M23" i="7"/>
  <c r="N23" i="7" s="1"/>
  <c r="L24" i="7"/>
  <c r="I24" i="9" l="1"/>
  <c r="J24" i="9" s="1"/>
  <c r="K24" i="7"/>
  <c r="J25" i="7"/>
  <c r="I26" i="7" s="1"/>
  <c r="L25" i="9" l="1"/>
  <c r="M25" i="9" s="1"/>
  <c r="N25" i="9" s="1"/>
  <c r="I25" i="9"/>
  <c r="K24" i="9"/>
  <c r="J25" i="9"/>
  <c r="L26" i="9" s="1"/>
  <c r="M26" i="9" s="1"/>
  <c r="N26" i="9" s="1"/>
  <c r="K25" i="9"/>
  <c r="I26" i="9"/>
  <c r="M24" i="7"/>
  <c r="N24" i="7" s="1"/>
  <c r="L25" i="7"/>
  <c r="K26" i="9" l="1"/>
  <c r="J26" i="9"/>
  <c r="L27" i="9" s="1"/>
  <c r="M27" i="9" s="1"/>
  <c r="N27" i="9" s="1"/>
  <c r="I27" i="9"/>
  <c r="J26" i="7"/>
  <c r="I27" i="7" s="1"/>
  <c r="K25" i="7"/>
  <c r="J27" i="9" l="1"/>
  <c r="L28" i="9" s="1"/>
  <c r="M28" i="9" s="1"/>
  <c r="N28" i="9" s="1"/>
  <c r="K27" i="9"/>
  <c r="M25" i="7"/>
  <c r="N25" i="7" s="1"/>
  <c r="J27" i="7"/>
  <c r="I28" i="7" s="1"/>
  <c r="L26" i="7"/>
  <c r="I28" i="9" l="1"/>
  <c r="J28" i="9" s="1"/>
  <c r="K28" i="9"/>
  <c r="K26" i="7"/>
  <c r="M26" i="7"/>
  <c r="N26" i="7" s="1"/>
  <c r="L27" i="7"/>
  <c r="L29" i="9" l="1"/>
  <c r="M29" i="9" s="1"/>
  <c r="N29" i="9" s="1"/>
  <c r="I29" i="9"/>
  <c r="J29" i="9" s="1"/>
  <c r="J28" i="7"/>
  <c r="I29" i="7" s="1"/>
  <c r="K27" i="7"/>
  <c r="L30" i="9" l="1"/>
  <c r="M30" i="9" s="1"/>
  <c r="N30" i="9" s="1"/>
  <c r="I30" i="9"/>
  <c r="K29" i="9"/>
  <c r="J30" i="9"/>
  <c r="L31" i="9" s="1"/>
  <c r="M31" i="9" s="1"/>
  <c r="N31" i="9" s="1"/>
  <c r="K30" i="9"/>
  <c r="I31" i="9"/>
  <c r="M27" i="7"/>
  <c r="N27" i="7" s="1"/>
  <c r="L28" i="7"/>
  <c r="J31" i="9" l="1"/>
  <c r="L32" i="9"/>
  <c r="M32" i="9" s="1"/>
  <c r="N32" i="9" s="1"/>
  <c r="K31" i="9"/>
  <c r="I32" i="9"/>
  <c r="J29" i="7"/>
  <c r="I30" i="7" s="1"/>
  <c r="K28" i="7"/>
  <c r="J32" i="9" l="1"/>
  <c r="L33" i="9" s="1"/>
  <c r="M33" i="9" s="1"/>
  <c r="N33" i="9" s="1"/>
  <c r="K32" i="9"/>
  <c r="M28" i="7"/>
  <c r="N28" i="7" s="1"/>
  <c r="L29" i="7"/>
  <c r="M29" i="7" s="1"/>
  <c r="N29" i="7" s="1"/>
  <c r="I33" i="9" l="1"/>
  <c r="J33" i="9" s="1"/>
  <c r="L34" i="9" s="1"/>
  <c r="M34" i="9" s="1"/>
  <c r="N34" i="9" s="1"/>
  <c r="J30" i="7"/>
  <c r="I31" i="7" s="1"/>
  <c r="K29" i="7"/>
  <c r="I34" i="9" l="1"/>
  <c r="K33" i="9"/>
  <c r="K34" i="9"/>
  <c r="J34" i="9"/>
  <c r="L35" i="9" s="1"/>
  <c r="M35" i="9" s="1"/>
  <c r="N35" i="9" s="1"/>
  <c r="I35" i="9"/>
  <c r="J31" i="7"/>
  <c r="I32" i="7" s="1"/>
  <c r="K30" i="7"/>
  <c r="L30" i="7"/>
  <c r="J35" i="9" l="1"/>
  <c r="L36" i="9" s="1"/>
  <c r="M36" i="9" s="1"/>
  <c r="N36" i="9" s="1"/>
  <c r="K35" i="9"/>
  <c r="I36" i="9"/>
  <c r="M30" i="7"/>
  <c r="N30" i="7" s="1"/>
  <c r="L31" i="7"/>
  <c r="J36" i="9" l="1"/>
  <c r="K36" i="9"/>
  <c r="L37" i="9"/>
  <c r="M37" i="9" s="1"/>
  <c r="N37" i="9" s="1"/>
  <c r="I37" i="9"/>
  <c r="J32" i="7"/>
  <c r="I33" i="7" s="1"/>
  <c r="K31" i="7"/>
  <c r="J37" i="9" l="1"/>
  <c r="L38" i="9" s="1"/>
  <c r="M38" i="9" s="1"/>
  <c r="N38" i="9" s="1"/>
  <c r="K37" i="9"/>
  <c r="I38" i="9"/>
  <c r="M31" i="7"/>
  <c r="N31" i="7" s="1"/>
  <c r="J33" i="7"/>
  <c r="I34" i="7" s="1"/>
  <c r="L32" i="7"/>
  <c r="J38" i="9" l="1"/>
  <c r="L39" i="9" s="1"/>
  <c r="M39" i="9" s="1"/>
  <c r="N39" i="9" s="1"/>
  <c r="K38" i="9"/>
  <c r="I39" i="9"/>
  <c r="K32" i="7"/>
  <c r="M32" i="7"/>
  <c r="N32" i="7" s="1"/>
  <c r="L33" i="7"/>
  <c r="J39" i="9" l="1"/>
  <c r="L40" i="9"/>
  <c r="M40" i="9" s="1"/>
  <c r="N40" i="9" s="1"/>
  <c r="K39" i="9"/>
  <c r="I40" i="9"/>
  <c r="K33" i="7"/>
  <c r="J40" i="9" l="1"/>
  <c r="L41" i="9" s="1"/>
  <c r="M41" i="9" s="1"/>
  <c r="N41" i="9" s="1"/>
  <c r="K40" i="9"/>
  <c r="I41" i="9"/>
  <c r="M33" i="7"/>
  <c r="N33" i="7" s="1"/>
  <c r="J34" i="7"/>
  <c r="I35" i="7" s="1"/>
  <c r="L34" i="7"/>
  <c r="M34" i="7" s="1"/>
  <c r="N34" i="7" s="1"/>
  <c r="J41" i="9" l="1"/>
  <c r="L42" i="9" s="1"/>
  <c r="M42" i="9" s="1"/>
  <c r="N42" i="9" s="1"/>
  <c r="K41" i="9"/>
  <c r="J35" i="7"/>
  <c r="I36" i="7" s="1"/>
  <c r="K34" i="7"/>
  <c r="L35" i="7"/>
  <c r="M35" i="7" s="1"/>
  <c r="N35" i="7" s="1"/>
  <c r="I42" i="9" l="1"/>
  <c r="K42" i="9" s="1"/>
  <c r="J42" i="9"/>
  <c r="L43" i="9" s="1"/>
  <c r="M43" i="9" s="1"/>
  <c r="N43" i="9" s="1"/>
  <c r="K35" i="7"/>
  <c r="J36" i="7"/>
  <c r="I37" i="7" s="1"/>
  <c r="L36" i="7"/>
  <c r="I43" i="9" l="1"/>
  <c r="J43" i="9"/>
  <c r="L44" i="9"/>
  <c r="M44" i="9" s="1"/>
  <c r="N44" i="9" s="1"/>
  <c r="K43" i="9"/>
  <c r="I44" i="9"/>
  <c r="K36" i="7"/>
  <c r="J37" i="7"/>
  <c r="I38" i="7" s="1"/>
  <c r="M36" i="7"/>
  <c r="N36" i="7" s="1"/>
  <c r="L37" i="7"/>
  <c r="J44" i="9" l="1"/>
  <c r="L45" i="9"/>
  <c r="M45" i="9" s="1"/>
  <c r="N45" i="9" s="1"/>
  <c r="K44" i="9"/>
  <c r="I45" i="9"/>
  <c r="K37" i="7"/>
  <c r="L38" i="7"/>
  <c r="M38" i="7" s="1"/>
  <c r="N38" i="7" s="1"/>
  <c r="J38" i="7"/>
  <c r="I39" i="7" s="1"/>
  <c r="M37" i="7"/>
  <c r="N37" i="7" s="1"/>
  <c r="J45" i="9" l="1"/>
  <c r="L46" i="9" s="1"/>
  <c r="M46" i="9" s="1"/>
  <c r="N46" i="9" s="1"/>
  <c r="K45" i="9"/>
  <c r="I46" i="9"/>
  <c r="K38" i="7"/>
  <c r="J39" i="7"/>
  <c r="I40" i="7" s="1"/>
  <c r="K46" i="9" l="1"/>
  <c r="J46" i="9"/>
  <c r="L47" i="9" s="1"/>
  <c r="M47" i="9" s="1"/>
  <c r="N47" i="9" s="1"/>
  <c r="I47" i="9"/>
  <c r="J40" i="7"/>
  <c r="I41" i="7" s="1"/>
  <c r="L39" i="7"/>
  <c r="M39" i="7" s="1"/>
  <c r="N39" i="7" s="1"/>
  <c r="L40" i="7"/>
  <c r="K39" i="7"/>
  <c r="J47" i="9" l="1"/>
  <c r="L48" i="9" s="1"/>
  <c r="M48" i="9" s="1"/>
  <c r="N48" i="9" s="1"/>
  <c r="K47" i="9"/>
  <c r="I48" i="9"/>
  <c r="J41" i="7"/>
  <c r="I42" i="7" s="1"/>
  <c r="M40" i="7"/>
  <c r="N40" i="7" s="1"/>
  <c r="K40" i="7"/>
  <c r="L41" i="7"/>
  <c r="J48" i="9" l="1"/>
  <c r="L49" i="9" s="1"/>
  <c r="M49" i="9" s="1"/>
  <c r="N49" i="9" s="1"/>
  <c r="K48" i="9"/>
  <c r="I49" i="9"/>
  <c r="K41" i="7"/>
  <c r="M41" i="7"/>
  <c r="N41" i="7" s="1"/>
  <c r="J49" i="9" l="1"/>
  <c r="L50" i="9" s="1"/>
  <c r="M50" i="9" s="1"/>
  <c r="N50" i="9" s="1"/>
  <c r="K49" i="9"/>
  <c r="I50" i="9"/>
  <c r="J42" i="7"/>
  <c r="I43" i="7" s="1"/>
  <c r="L42" i="7"/>
  <c r="K50" i="9" l="1"/>
  <c r="J50" i="9"/>
  <c r="L51" i="9" s="1"/>
  <c r="M51" i="9" s="1"/>
  <c r="N51" i="9" s="1"/>
  <c r="I51" i="9"/>
  <c r="M42" i="7"/>
  <c r="N42" i="7" s="1"/>
  <c r="K42" i="7"/>
  <c r="J51" i="9" l="1"/>
  <c r="L52" i="9" s="1"/>
  <c r="M52" i="9" s="1"/>
  <c r="N52" i="9" s="1"/>
  <c r="K51" i="9"/>
  <c r="I52" i="9"/>
  <c r="J43" i="7"/>
  <c r="I44" i="7" s="1"/>
  <c r="L43" i="7"/>
  <c r="J52" i="9" l="1"/>
  <c r="L53" i="9" s="1"/>
  <c r="M53" i="9" s="1"/>
  <c r="N53" i="9" s="1"/>
  <c r="K52" i="9"/>
  <c r="I53" i="9"/>
  <c r="K43" i="7"/>
  <c r="M43" i="7"/>
  <c r="N43" i="7" s="1"/>
  <c r="J53" i="9" l="1"/>
  <c r="L54" i="9" s="1"/>
  <c r="M54" i="9" s="1"/>
  <c r="N54" i="9" s="1"/>
  <c r="K53" i="9"/>
  <c r="I54" i="9"/>
  <c r="J44" i="7"/>
  <c r="I45" i="7" s="1"/>
  <c r="L44" i="7"/>
  <c r="K54" i="9" l="1"/>
  <c r="J54" i="9"/>
  <c r="L55" i="9" s="1"/>
  <c r="M55" i="9" s="1"/>
  <c r="N55" i="9" s="1"/>
  <c r="J45" i="7"/>
  <c r="I46" i="7" s="1"/>
  <c r="K44" i="7"/>
  <c r="M44" i="7"/>
  <c r="N44" i="7" s="1"/>
  <c r="L45" i="7"/>
  <c r="I55" i="9" l="1"/>
  <c r="J55" i="9"/>
  <c r="L56" i="9" s="1"/>
  <c r="M56" i="9" s="1"/>
  <c r="N56" i="9" s="1"/>
  <c r="K55" i="9"/>
  <c r="I56" i="9"/>
  <c r="K45" i="7"/>
  <c r="M45" i="7"/>
  <c r="N45" i="7" s="1"/>
  <c r="J56" i="9" l="1"/>
  <c r="L57" i="9"/>
  <c r="M57" i="9" s="1"/>
  <c r="N57" i="9" s="1"/>
  <c r="K56" i="9"/>
  <c r="I57" i="9"/>
  <c r="J46" i="7"/>
  <c r="I47" i="7" s="1"/>
  <c r="L46" i="7"/>
  <c r="J57" i="9" l="1"/>
  <c r="L58" i="9" s="1"/>
  <c r="M58" i="9" s="1"/>
  <c r="N58" i="9" s="1"/>
  <c r="K57" i="9"/>
  <c r="I58" i="9"/>
  <c r="K46" i="7"/>
  <c r="L47" i="7"/>
  <c r="M46" i="7"/>
  <c r="N46" i="7" s="1"/>
  <c r="K58" i="9" l="1"/>
  <c r="J58" i="9"/>
  <c r="L59" i="9" s="1"/>
  <c r="M59" i="9" s="1"/>
  <c r="N59" i="9" s="1"/>
  <c r="I59" i="9"/>
  <c r="J47" i="7"/>
  <c r="I48" i="7" s="1"/>
  <c r="J59" i="9" l="1"/>
  <c r="L60" i="9" s="1"/>
  <c r="M60" i="9" s="1"/>
  <c r="N60" i="9" s="1"/>
  <c r="K59" i="9"/>
  <c r="I60" i="9"/>
  <c r="L48" i="7"/>
  <c r="K47" i="7"/>
  <c r="J48" i="7"/>
  <c r="I49" i="7" s="1"/>
  <c r="M47" i="7"/>
  <c r="N47" i="7" s="1"/>
  <c r="K60" i="9" l="1"/>
  <c r="J60" i="9"/>
  <c r="L61" i="9" s="1"/>
  <c r="M61" i="9" s="1"/>
  <c r="N61" i="9" s="1"/>
  <c r="K48" i="7"/>
  <c r="L49" i="7"/>
  <c r="I61" i="9" l="1"/>
  <c r="J61" i="9"/>
  <c r="L62" i="9" s="1"/>
  <c r="M62" i="9" s="1"/>
  <c r="N62" i="9" s="1"/>
  <c r="K61" i="9"/>
  <c r="I62" i="9"/>
  <c r="J49" i="7"/>
  <c r="I50" i="7" s="1"/>
  <c r="M48" i="7"/>
  <c r="N48" i="7" s="1"/>
  <c r="J62" i="9" l="1"/>
  <c r="L63" i="9" s="1"/>
  <c r="M63" i="9" s="1"/>
  <c r="N63" i="9" s="1"/>
  <c r="K62" i="9"/>
  <c r="K49" i="7"/>
  <c r="L50" i="7"/>
  <c r="I63" i="9" l="1"/>
  <c r="J63" i="9" s="1"/>
  <c r="K63" i="9"/>
  <c r="J50" i="7"/>
  <c r="I51" i="7" s="1"/>
  <c r="M49" i="7"/>
  <c r="N49" i="7" s="1"/>
  <c r="I64" i="9" l="1"/>
  <c r="L64" i="9"/>
  <c r="M64" i="9" s="1"/>
  <c r="N64" i="9" s="1"/>
  <c r="K64" i="9"/>
  <c r="J64" i="9"/>
  <c r="L65" i="9" s="1"/>
  <c r="M65" i="9" s="1"/>
  <c r="N65" i="9" s="1"/>
  <c r="I65" i="9"/>
  <c r="M50" i="7"/>
  <c r="N50" i="7" s="1"/>
  <c r="K50" i="7"/>
  <c r="J65" i="9" l="1"/>
  <c r="L66" i="9" s="1"/>
  <c r="M66" i="9" s="1"/>
  <c r="N66" i="9" s="1"/>
  <c r="K65" i="9"/>
  <c r="I66" i="9"/>
  <c r="J51" i="7"/>
  <c r="I52" i="7" s="1"/>
  <c r="L51" i="7"/>
  <c r="K66" i="9" l="1"/>
  <c r="J66" i="9"/>
  <c r="L67" i="9" s="1"/>
  <c r="M67" i="9" s="1"/>
  <c r="N67" i="9" s="1"/>
  <c r="I67" i="9"/>
  <c r="J52" i="7"/>
  <c r="I53" i="7" s="1"/>
  <c r="K51" i="7"/>
  <c r="M51" i="7"/>
  <c r="N51" i="7" s="1"/>
  <c r="L52" i="7"/>
  <c r="J67" i="9" l="1"/>
  <c r="L68" i="9"/>
  <c r="M68" i="9" s="1"/>
  <c r="N68" i="9" s="1"/>
  <c r="K67" i="9"/>
  <c r="I68" i="9"/>
  <c r="J53" i="7"/>
  <c r="I54" i="7" s="1"/>
  <c r="K52" i="7"/>
  <c r="L53" i="7"/>
  <c r="M52" i="7"/>
  <c r="N52" i="7" s="1"/>
  <c r="K68" i="9" l="1"/>
  <c r="J68" i="9"/>
  <c r="L69" i="9"/>
  <c r="M69" i="9" s="1"/>
  <c r="N69" i="9" s="1"/>
  <c r="I69" i="9"/>
  <c r="K53" i="7"/>
  <c r="J54" i="7"/>
  <c r="I55" i="7" s="1"/>
  <c r="L54" i="7"/>
  <c r="M53" i="7"/>
  <c r="N53" i="7" s="1"/>
  <c r="J69" i="9" l="1"/>
  <c r="L70" i="9" s="1"/>
  <c r="M70" i="9" s="1"/>
  <c r="N70" i="9" s="1"/>
  <c r="K69" i="9"/>
  <c r="I70" i="9"/>
  <c r="K54" i="7"/>
  <c r="J55" i="7"/>
  <c r="I56" i="7" s="1"/>
  <c r="M54" i="7"/>
  <c r="N54" i="7" s="1"/>
  <c r="L55" i="7"/>
  <c r="J70" i="9" l="1"/>
  <c r="L71" i="9" s="1"/>
  <c r="M71" i="9" s="1"/>
  <c r="N71" i="9" s="1"/>
  <c r="K70" i="9"/>
  <c r="L56" i="7"/>
  <c r="K55" i="7"/>
  <c r="M55" i="7"/>
  <c r="N55" i="7" s="1"/>
  <c r="I71" i="9" l="1"/>
  <c r="J71" i="9"/>
  <c r="L72" i="9"/>
  <c r="M72" i="9" s="1"/>
  <c r="N72" i="9" s="1"/>
  <c r="K71" i="9"/>
  <c r="I72" i="9"/>
  <c r="J56" i="7"/>
  <c r="I57" i="7" s="1"/>
  <c r="K72" i="9" l="1"/>
  <c r="J72" i="9"/>
  <c r="L73" i="9"/>
  <c r="M73" i="9" s="1"/>
  <c r="N73" i="9" s="1"/>
  <c r="I73" i="9"/>
  <c r="K56" i="7"/>
  <c r="L57" i="7"/>
  <c r="M56" i="7"/>
  <c r="N56" i="7" s="1"/>
  <c r="J73" i="9" l="1"/>
  <c r="L74" i="9" s="1"/>
  <c r="M74" i="9" s="1"/>
  <c r="N74" i="9" s="1"/>
  <c r="K73" i="9"/>
  <c r="I74" i="9"/>
  <c r="J57" i="7"/>
  <c r="I58" i="7" s="1"/>
  <c r="M57" i="7"/>
  <c r="N57" i="7" s="1"/>
  <c r="J74" i="9" l="1"/>
  <c r="L75" i="9" s="1"/>
  <c r="M75" i="9" s="1"/>
  <c r="N75" i="9" s="1"/>
  <c r="K74" i="9"/>
  <c r="J58" i="7"/>
  <c r="I59" i="7" s="1"/>
  <c r="K57" i="7"/>
  <c r="L58" i="7"/>
  <c r="I75" i="9" l="1"/>
  <c r="J75" i="9"/>
  <c r="L76" i="9" s="1"/>
  <c r="M76" i="9" s="1"/>
  <c r="N76" i="9" s="1"/>
  <c r="K75" i="9"/>
  <c r="I76" i="9"/>
  <c r="L59" i="7"/>
  <c r="K58" i="7"/>
  <c r="M58" i="7"/>
  <c r="N58" i="7" s="1"/>
  <c r="K76" i="9" l="1"/>
  <c r="J76" i="9"/>
  <c r="L77" i="9"/>
  <c r="M77" i="9" s="1"/>
  <c r="N77" i="9" s="1"/>
  <c r="I77" i="9"/>
  <c r="J59" i="7"/>
  <c r="I60" i="7" s="1"/>
  <c r="M59" i="7"/>
  <c r="N59" i="7" s="1"/>
  <c r="J77" i="9" l="1"/>
  <c r="L78" i="9" s="1"/>
  <c r="M78" i="9" s="1"/>
  <c r="N78" i="9" s="1"/>
  <c r="K77" i="9"/>
  <c r="I78" i="9"/>
  <c r="L60" i="7"/>
  <c r="M60" i="7" s="1"/>
  <c r="N60" i="7" s="1"/>
  <c r="K59" i="7"/>
  <c r="J60" i="7"/>
  <c r="L61" i="7" s="1"/>
  <c r="K78" i="9" l="1"/>
  <c r="J78" i="9"/>
  <c r="L79" i="9" s="1"/>
  <c r="M79" i="9" s="1"/>
  <c r="N79" i="9" s="1"/>
  <c r="I79" i="9"/>
  <c r="I61" i="7"/>
  <c r="J61" i="7" s="1"/>
  <c r="K60" i="7"/>
  <c r="M61" i="7"/>
  <c r="N61" i="7" s="1"/>
  <c r="J79" i="9" l="1"/>
  <c r="L80" i="9"/>
  <c r="M80" i="9" s="1"/>
  <c r="N80" i="9" s="1"/>
  <c r="K79" i="9"/>
  <c r="I80" i="9"/>
  <c r="I62" i="7"/>
  <c r="J62" i="7" s="1"/>
  <c r="L62" i="7"/>
  <c r="K61" i="7"/>
  <c r="K80" i="9" l="1"/>
  <c r="J80" i="9"/>
  <c r="L81" i="9"/>
  <c r="M81" i="9" s="1"/>
  <c r="N81" i="9" s="1"/>
  <c r="I81" i="9"/>
  <c r="I63" i="7"/>
  <c r="K62" i="7"/>
  <c r="M62" i="7"/>
  <c r="N62" i="7" s="1"/>
  <c r="J81" i="9" l="1"/>
  <c r="L82" i="9" s="1"/>
  <c r="M82" i="9" s="1"/>
  <c r="N82" i="9" s="1"/>
  <c r="K81" i="9"/>
  <c r="I82" i="9"/>
  <c r="J63" i="7"/>
  <c r="I64" i="7" s="1"/>
  <c r="L63" i="7"/>
  <c r="M63" i="7" s="1"/>
  <c r="N63" i="7" s="1"/>
  <c r="K82" i="9" l="1"/>
  <c r="J82" i="9"/>
  <c r="L83" i="9" s="1"/>
  <c r="M83" i="9" s="1"/>
  <c r="N83" i="9" s="1"/>
  <c r="I83" i="9"/>
  <c r="J64" i="7"/>
  <c r="I65" i="7" s="1"/>
  <c r="K63" i="7"/>
  <c r="L64" i="7"/>
  <c r="J83" i="9" l="1"/>
  <c r="L84" i="9"/>
  <c r="M84" i="9" s="1"/>
  <c r="N84" i="9" s="1"/>
  <c r="K83" i="9"/>
  <c r="I84" i="9"/>
  <c r="K64" i="7"/>
  <c r="L65" i="7"/>
  <c r="M64" i="7"/>
  <c r="N64" i="7" s="1"/>
  <c r="K84" i="9" l="1"/>
  <c r="J84" i="9"/>
  <c r="L85" i="9"/>
  <c r="M85" i="9" s="1"/>
  <c r="N85" i="9" s="1"/>
  <c r="I85" i="9"/>
  <c r="J65" i="7"/>
  <c r="I66" i="7" s="1"/>
  <c r="J85" i="9" l="1"/>
  <c r="L86" i="9" s="1"/>
  <c r="M86" i="9" s="1"/>
  <c r="N86" i="9" s="1"/>
  <c r="K85" i="9"/>
  <c r="I86" i="9"/>
  <c r="L66" i="7"/>
  <c r="K65" i="7"/>
  <c r="M65" i="7"/>
  <c r="N65" i="7" s="1"/>
  <c r="K86" i="9" l="1"/>
  <c r="J86" i="9"/>
  <c r="L87" i="9" s="1"/>
  <c r="M87" i="9" s="1"/>
  <c r="N87" i="9" s="1"/>
  <c r="I87" i="9"/>
  <c r="J66" i="7"/>
  <c r="I67" i="7" s="1"/>
  <c r="J87" i="9" l="1"/>
  <c r="L88" i="9" s="1"/>
  <c r="M88" i="9" s="1"/>
  <c r="N88" i="9" s="1"/>
  <c r="K87" i="9"/>
  <c r="I88" i="9"/>
  <c r="K66" i="7"/>
  <c r="L67" i="7"/>
  <c r="M66" i="7"/>
  <c r="N66" i="7" s="1"/>
  <c r="K88" i="9" l="1"/>
  <c r="J88" i="9"/>
  <c r="L89" i="9" s="1"/>
  <c r="M89" i="9" s="1"/>
  <c r="N89" i="9" s="1"/>
  <c r="I89" i="9"/>
  <c r="J67" i="7"/>
  <c r="I68" i="7" s="1"/>
  <c r="M67" i="7"/>
  <c r="N67" i="7" s="1"/>
  <c r="J89" i="9" l="1"/>
  <c r="L90" i="9" s="1"/>
  <c r="M90" i="9" s="1"/>
  <c r="N90" i="9" s="1"/>
  <c r="K89" i="9"/>
  <c r="I90" i="9"/>
  <c r="K67" i="7"/>
  <c r="J68" i="7"/>
  <c r="I69" i="7" s="1"/>
  <c r="L68" i="7"/>
  <c r="K90" i="9" l="1"/>
  <c r="J90" i="9"/>
  <c r="L91" i="9" s="1"/>
  <c r="M91" i="9" s="1"/>
  <c r="N91" i="9" s="1"/>
  <c r="I91" i="9"/>
  <c r="J69" i="7"/>
  <c r="I70" i="7" s="1"/>
  <c r="K68" i="7"/>
  <c r="M68" i="7"/>
  <c r="N68" i="7" s="1"/>
  <c r="L69" i="7"/>
  <c r="J91" i="9" l="1"/>
  <c r="L92" i="9" s="1"/>
  <c r="M92" i="9" s="1"/>
  <c r="N92" i="9" s="1"/>
  <c r="K91" i="9"/>
  <c r="J70" i="7"/>
  <c r="I71" i="7" s="1"/>
  <c r="K69" i="7"/>
  <c r="L70" i="7"/>
  <c r="M69" i="7"/>
  <c r="N69" i="7" s="1"/>
  <c r="I92" i="9" l="1"/>
  <c r="K92" i="9" s="1"/>
  <c r="J92" i="9"/>
  <c r="L93" i="9" s="1"/>
  <c r="M93" i="9" s="1"/>
  <c r="N93" i="9" s="1"/>
  <c r="L71" i="7"/>
  <c r="K70" i="7"/>
  <c r="I93" i="9" l="1"/>
  <c r="J93" i="9" s="1"/>
  <c r="K93" i="9"/>
  <c r="J71" i="7"/>
  <c r="I72" i="7" s="1"/>
  <c r="M70" i="7"/>
  <c r="N70" i="7" s="1"/>
  <c r="L94" i="9" l="1"/>
  <c r="M94" i="9" s="1"/>
  <c r="N94" i="9" s="1"/>
  <c r="I94" i="9"/>
  <c r="K94" i="9"/>
  <c r="J94" i="9"/>
  <c r="L95" i="9" s="1"/>
  <c r="M95" i="9" s="1"/>
  <c r="N95" i="9" s="1"/>
  <c r="I95" i="9"/>
  <c r="J72" i="7"/>
  <c r="I73" i="7" s="1"/>
  <c r="K71" i="7"/>
  <c r="J95" i="9" l="1"/>
  <c r="L96" i="9"/>
  <c r="M96" i="9" s="1"/>
  <c r="N96" i="9" s="1"/>
  <c r="K95" i="9"/>
  <c r="I96" i="9"/>
  <c r="L72" i="7"/>
  <c r="M71" i="7"/>
  <c r="N71" i="7" s="1"/>
  <c r="J73" i="7"/>
  <c r="I74" i="7" s="1"/>
  <c r="K72" i="7"/>
  <c r="K96" i="9" l="1"/>
  <c r="J96" i="9"/>
  <c r="L97" i="9" s="1"/>
  <c r="M97" i="9" s="1"/>
  <c r="N97" i="9" s="1"/>
  <c r="I97" i="9"/>
  <c r="M72" i="7"/>
  <c r="N72" i="7" s="1"/>
  <c r="L73" i="7"/>
  <c r="J74" i="7"/>
  <c r="I75" i="7" s="1"/>
  <c r="K73" i="7"/>
  <c r="J97" i="9" l="1"/>
  <c r="L98" i="9" s="1"/>
  <c r="M98" i="9" s="1"/>
  <c r="N98" i="9" s="1"/>
  <c r="K97" i="9"/>
  <c r="I98" i="9"/>
  <c r="M73" i="7"/>
  <c r="N73" i="7" s="1"/>
  <c r="L74" i="7"/>
  <c r="K98" i="9" l="1"/>
  <c r="J98" i="9"/>
  <c r="L99" i="9" s="1"/>
  <c r="M99" i="9" s="1"/>
  <c r="N99" i="9" s="1"/>
  <c r="K74" i="7"/>
  <c r="J75" i="7"/>
  <c r="I76" i="7" s="1"/>
  <c r="I99" i="9" l="1"/>
  <c r="J99" i="9"/>
  <c r="L100" i="9" s="1"/>
  <c r="M100" i="9" s="1"/>
  <c r="N100" i="9" s="1"/>
  <c r="K99" i="9"/>
  <c r="I100" i="9"/>
  <c r="L75" i="7"/>
  <c r="M74" i="7"/>
  <c r="N74" i="7" s="1"/>
  <c r="K100" i="9" l="1"/>
  <c r="J100" i="9"/>
  <c r="L101" i="9" s="1"/>
  <c r="M101" i="9" s="1"/>
  <c r="N101" i="9" s="1"/>
  <c r="K75" i="7"/>
  <c r="I101" i="9" l="1"/>
  <c r="K101" i="9"/>
  <c r="J101" i="9"/>
  <c r="L102" i="9" s="1"/>
  <c r="M102" i="9" s="1"/>
  <c r="N102" i="9" s="1"/>
  <c r="L76" i="7"/>
  <c r="J76" i="7"/>
  <c r="I77" i="7" s="1"/>
  <c r="M75" i="7"/>
  <c r="N75" i="7" s="1"/>
  <c r="I102" i="9" l="1"/>
  <c r="J102" i="9"/>
  <c r="L103" i="9" s="1"/>
  <c r="M103" i="9" s="1"/>
  <c r="N103" i="9" s="1"/>
  <c r="K102" i="9"/>
  <c r="I103" i="9"/>
  <c r="K76" i="7"/>
  <c r="L77" i="7"/>
  <c r="J103" i="9" l="1"/>
  <c r="L104" i="9" s="1"/>
  <c r="M104" i="9" s="1"/>
  <c r="N104" i="9" s="1"/>
  <c r="K103" i="9"/>
  <c r="I104" i="9"/>
  <c r="J77" i="7"/>
  <c r="I78" i="7" s="1"/>
  <c r="M76" i="7"/>
  <c r="N76" i="7" s="1"/>
  <c r="K104" i="9" l="1"/>
  <c r="J104" i="9"/>
  <c r="L105" i="9" s="1"/>
  <c r="M105" i="9" s="1"/>
  <c r="N105" i="9" s="1"/>
  <c r="I105" i="9"/>
  <c r="K77" i="7"/>
  <c r="J78" i="7"/>
  <c r="I79" i="7" s="1"/>
  <c r="K105" i="9" l="1"/>
  <c r="J105" i="9"/>
  <c r="L106" i="9" s="1"/>
  <c r="M106" i="9" s="1"/>
  <c r="N106" i="9" s="1"/>
  <c r="L78" i="7"/>
  <c r="K78" i="7"/>
  <c r="J79" i="7"/>
  <c r="I80" i="7" s="1"/>
  <c r="M77" i="7"/>
  <c r="N77" i="7" s="1"/>
  <c r="I106" i="9" l="1"/>
  <c r="K106" i="9"/>
  <c r="J106" i="9"/>
  <c r="L107" i="9" s="1"/>
  <c r="M107" i="9" s="1"/>
  <c r="N107" i="9" s="1"/>
  <c r="M78" i="7"/>
  <c r="N78" i="7" s="1"/>
  <c r="L80" i="7"/>
  <c r="L79" i="7"/>
  <c r="I107" i="9" l="1"/>
  <c r="J107" i="9" s="1"/>
  <c r="K107" i="9"/>
  <c r="J80" i="7"/>
  <c r="I81" i="7" s="1"/>
  <c r="K79" i="7"/>
  <c r="M79" i="7"/>
  <c r="N79" i="7" s="1"/>
  <c r="I108" i="9" l="1"/>
  <c r="L108" i="9"/>
  <c r="M108" i="9" s="1"/>
  <c r="N108" i="9" s="1"/>
  <c r="K108" i="9"/>
  <c r="J108" i="9"/>
  <c r="L109" i="9" s="1"/>
  <c r="M109" i="9" s="1"/>
  <c r="N109" i="9" s="1"/>
  <c r="I109" i="9"/>
  <c r="M80" i="7"/>
  <c r="N80" i="7" s="1"/>
  <c r="K80" i="7"/>
  <c r="K109" i="9" l="1"/>
  <c r="J109" i="9"/>
  <c r="L110" i="9" s="1"/>
  <c r="M110" i="9" s="1"/>
  <c r="N110" i="9" s="1"/>
  <c r="I110" i="9"/>
  <c r="J81" i="7"/>
  <c r="I82" i="7" s="1"/>
  <c r="L81" i="7"/>
  <c r="K110" i="9" l="1"/>
  <c r="J110" i="9"/>
  <c r="L111" i="9"/>
  <c r="M111" i="9" s="1"/>
  <c r="N111" i="9" s="1"/>
  <c r="I111" i="9"/>
  <c r="L82" i="7"/>
  <c r="J82" i="7"/>
  <c r="I83" i="7" s="1"/>
  <c r="K81" i="7"/>
  <c r="M81" i="7"/>
  <c r="N81" i="7" s="1"/>
  <c r="J111" i="9" l="1"/>
  <c r="L112" i="9"/>
  <c r="M112" i="9" s="1"/>
  <c r="N112" i="9" s="1"/>
  <c r="K111" i="9"/>
  <c r="I112" i="9"/>
  <c r="K82" i="7"/>
  <c r="L83" i="7"/>
  <c r="K112" i="9" l="1"/>
  <c r="J112" i="9"/>
  <c r="L113" i="9" s="1"/>
  <c r="M113" i="9" s="1"/>
  <c r="N113" i="9" s="1"/>
  <c r="N5" i="9" s="1"/>
  <c r="I113" i="9"/>
  <c r="J83" i="7"/>
  <c r="I84" i="7" s="1"/>
  <c r="M82" i="7"/>
  <c r="N82" i="7" s="1"/>
  <c r="K113" i="9" l="1"/>
  <c r="J113" i="9"/>
  <c r="R11" i="9" s="1"/>
  <c r="L84" i="7"/>
  <c r="K83" i="7"/>
  <c r="R10" i="9" l="1"/>
  <c r="R13" i="9"/>
  <c r="R12" i="9"/>
  <c r="J84" i="7"/>
  <c r="I85" i="7" s="1"/>
  <c r="M83" i="7"/>
  <c r="N83" i="7" s="1"/>
  <c r="K84" i="7" l="1"/>
  <c r="J85" i="7"/>
  <c r="I86" i="7" s="1"/>
  <c r="L85" i="7" l="1"/>
  <c r="M84" i="7"/>
  <c r="N84" i="7" s="1"/>
  <c r="K85" i="7" l="1"/>
  <c r="M85" i="7" l="1"/>
  <c r="N85" i="7" s="1"/>
  <c r="J86" i="7"/>
  <c r="I87" i="7" s="1"/>
  <c r="L86" i="7"/>
  <c r="J87" i="7" l="1"/>
  <c r="I88" i="7" s="1"/>
  <c r="K86" i="7"/>
  <c r="M86" i="7"/>
  <c r="N86" i="7" s="1"/>
  <c r="L87" i="7"/>
  <c r="K87" i="7" l="1"/>
  <c r="M87" i="7"/>
  <c r="N87" i="7" s="1"/>
  <c r="J88" i="7" l="1"/>
  <c r="I89" i="7" s="1"/>
  <c r="L88" i="7"/>
  <c r="J89" i="7" l="1"/>
  <c r="I90" i="7" s="1"/>
  <c r="K88" i="7"/>
  <c r="M88" i="7"/>
  <c r="N88" i="7" s="1"/>
  <c r="L89" i="7"/>
  <c r="K89" i="7" l="1"/>
  <c r="M89" i="7"/>
  <c r="N89" i="7" s="1"/>
  <c r="J90" i="7" l="1"/>
  <c r="I91" i="7" s="1"/>
  <c r="L90" i="7"/>
  <c r="M90" i="7" s="1"/>
  <c r="N90" i="7" s="1"/>
  <c r="L91" i="7" l="1"/>
  <c r="M91" i="7" s="1"/>
  <c r="N91" i="7" s="1"/>
  <c r="K90" i="7"/>
  <c r="J91" i="7"/>
  <c r="I92" i="7" s="1"/>
  <c r="K91" i="7" l="1"/>
  <c r="L92" i="7"/>
  <c r="J92" i="7" l="1"/>
  <c r="I93" i="7" s="1"/>
  <c r="K92" i="7" l="1"/>
  <c r="M92" i="7"/>
  <c r="N92" i="7" s="1"/>
  <c r="L93" i="7"/>
  <c r="M93" i="7" s="1"/>
  <c r="N93" i="7" s="1"/>
  <c r="J93" i="7" l="1"/>
  <c r="I94" i="7" s="1"/>
  <c r="K93" i="7" l="1"/>
  <c r="J94" i="7"/>
  <c r="I95" i="7" s="1"/>
  <c r="L94" i="7" l="1"/>
  <c r="M94" i="7" s="1"/>
  <c r="N94" i="7" s="1"/>
  <c r="K94" i="7" l="1"/>
  <c r="L95" i="7" l="1"/>
  <c r="M95" i="7" s="1"/>
  <c r="N95" i="7" s="1"/>
  <c r="J95" i="7"/>
  <c r="I96" i="7" s="1"/>
  <c r="L96" i="7" l="1"/>
  <c r="M96" i="7" s="1"/>
  <c r="N96" i="7" s="1"/>
  <c r="K95" i="7"/>
  <c r="J96" i="7"/>
  <c r="I97" i="7" s="1"/>
  <c r="K96" i="7" l="1"/>
  <c r="J97" i="7"/>
  <c r="I98" i="7" s="1"/>
  <c r="L97" i="7"/>
  <c r="M97" i="7" s="1"/>
  <c r="N97" i="7" s="1"/>
  <c r="K97" i="7" l="1"/>
  <c r="L98" i="7"/>
  <c r="M98" i="7" s="1"/>
  <c r="N98" i="7" s="1"/>
  <c r="J98" i="7" l="1"/>
  <c r="I99" i="7" s="1"/>
  <c r="L99" i="7" l="1"/>
  <c r="M99" i="7" s="1"/>
  <c r="N99" i="7" s="1"/>
  <c r="K98" i="7"/>
  <c r="J99" i="7"/>
  <c r="I100" i="7" s="1"/>
  <c r="K99" i="7" l="1"/>
  <c r="L100" i="7"/>
  <c r="M100" i="7" s="1"/>
  <c r="N100" i="7" s="1"/>
  <c r="J100" i="7"/>
  <c r="I101" i="7" s="1"/>
  <c r="L101" i="7" l="1"/>
  <c r="M101" i="7" s="1"/>
  <c r="N101" i="7" s="1"/>
  <c r="K100" i="7"/>
  <c r="J101" i="7"/>
  <c r="I102" i="7" s="1"/>
  <c r="H6" i="7"/>
  <c r="I6" i="6"/>
  <c r="H17" i="6"/>
  <c r="G17" i="6"/>
  <c r="F17" i="6"/>
  <c r="E17" i="6"/>
  <c r="H16" i="6"/>
  <c r="G16" i="6"/>
  <c r="F16" i="6"/>
  <c r="E16" i="6"/>
  <c r="H15" i="6"/>
  <c r="G15" i="6"/>
  <c r="F15" i="6"/>
  <c r="E15" i="6"/>
  <c r="H14" i="6"/>
  <c r="G14" i="6"/>
  <c r="F14" i="6"/>
  <c r="E14" i="6"/>
  <c r="H13" i="6"/>
  <c r="G13" i="6"/>
  <c r="F13" i="6"/>
  <c r="E13" i="6"/>
  <c r="H12" i="6"/>
  <c r="G12" i="6"/>
  <c r="F12" i="6"/>
  <c r="E12" i="6"/>
  <c r="H11" i="6"/>
  <c r="G11" i="6"/>
  <c r="F11" i="6"/>
  <c r="E11" i="6"/>
  <c r="I11" i="6" s="1"/>
  <c r="J11" i="6" s="1"/>
  <c r="K11" i="6" s="1"/>
  <c r="H10" i="6"/>
  <c r="G10" i="6"/>
  <c r="F10" i="6"/>
  <c r="E10" i="6"/>
  <c r="D8" i="5"/>
  <c r="E9" i="5" s="1"/>
  <c r="D9" i="5"/>
  <c r="E10" i="5" s="1"/>
  <c r="D10" i="5"/>
  <c r="E11" i="5" s="1"/>
  <c r="D11" i="5"/>
  <c r="E12" i="5" s="1"/>
  <c r="D12" i="5"/>
  <c r="E13" i="5" s="1"/>
  <c r="D13" i="5"/>
  <c r="E14" i="5" s="1"/>
  <c r="D14" i="5"/>
  <c r="E15" i="5" s="1"/>
  <c r="D15" i="5"/>
  <c r="E16" i="5" s="1"/>
  <c r="D16" i="5"/>
  <c r="E17" i="5" s="1"/>
  <c r="D17" i="5"/>
  <c r="E18" i="5" s="1"/>
  <c r="D18" i="5"/>
  <c r="E19" i="5" s="1"/>
  <c r="D19" i="5"/>
  <c r="E20" i="5" s="1"/>
  <c r="D20" i="5"/>
  <c r="E21" i="5" s="1"/>
  <c r="D21" i="5"/>
  <c r="E22" i="5" s="1"/>
  <c r="D22" i="5"/>
  <c r="E23" i="5" s="1"/>
  <c r="D23" i="5"/>
  <c r="E24" i="5" s="1"/>
  <c r="D24" i="5"/>
  <c r="E25" i="5" s="1"/>
  <c r="D25" i="5"/>
  <c r="E26" i="5" s="1"/>
  <c r="D26" i="5"/>
  <c r="E27" i="5" s="1"/>
  <c r="D27" i="5"/>
  <c r="E28" i="5" s="1"/>
  <c r="D28" i="5"/>
  <c r="E29" i="5" s="1"/>
  <c r="D29" i="5"/>
  <c r="E30" i="5" s="1"/>
  <c r="D30" i="5"/>
  <c r="E31" i="5" s="1"/>
  <c r="D31" i="5"/>
  <c r="E32" i="5" s="1"/>
  <c r="D32" i="5"/>
  <c r="E33" i="5" s="1"/>
  <c r="D33" i="5"/>
  <c r="E34" i="5" s="1"/>
  <c r="D34" i="5"/>
  <c r="E35" i="5" s="1"/>
  <c r="D35" i="5"/>
  <c r="E36" i="5" s="1"/>
  <c r="D36" i="5"/>
  <c r="E37" i="5" s="1"/>
  <c r="D37" i="5"/>
  <c r="E38" i="5" s="1"/>
  <c r="D38" i="5"/>
  <c r="E39" i="5" s="1"/>
  <c r="D39" i="5"/>
  <c r="E40" i="5" s="1"/>
  <c r="D40" i="5"/>
  <c r="E41" i="5" s="1"/>
  <c r="D41" i="5"/>
  <c r="E42" i="5" s="1"/>
  <c r="D42" i="5"/>
  <c r="E43" i="5" s="1"/>
  <c r="D43" i="5"/>
  <c r="E44" i="5" s="1"/>
  <c r="D44" i="5"/>
  <c r="E45" i="5" s="1"/>
  <c r="D45" i="5"/>
  <c r="E46" i="5" s="1"/>
  <c r="D46" i="5"/>
  <c r="E47" i="5" s="1"/>
  <c r="D47" i="5"/>
  <c r="E48" i="5" s="1"/>
  <c r="D48" i="5"/>
  <c r="E49" i="5" s="1"/>
  <c r="D49" i="5"/>
  <c r="E50" i="5" s="1"/>
  <c r="D50" i="5"/>
  <c r="E51" i="5" s="1"/>
  <c r="D51" i="5"/>
  <c r="E52" i="5" s="1"/>
  <c r="D52" i="5"/>
  <c r="E53" i="5" s="1"/>
  <c r="D53" i="5"/>
  <c r="E54" i="5" s="1"/>
  <c r="D54" i="5"/>
  <c r="E55" i="5" s="1"/>
  <c r="D55" i="5"/>
  <c r="E56" i="5" s="1"/>
  <c r="D56" i="5"/>
  <c r="E57" i="5" s="1"/>
  <c r="D57" i="5"/>
  <c r="E58" i="5" s="1"/>
  <c r="D58" i="5"/>
  <c r="E59" i="5" s="1"/>
  <c r="D59" i="5"/>
  <c r="E60" i="5" s="1"/>
  <c r="D60" i="5"/>
  <c r="E61" i="5" s="1"/>
  <c r="D61" i="5"/>
  <c r="E62" i="5" s="1"/>
  <c r="D62" i="5"/>
  <c r="E63" i="5" s="1"/>
  <c r="D63" i="5"/>
  <c r="E64" i="5" s="1"/>
  <c r="D64" i="5"/>
  <c r="E65" i="5" s="1"/>
  <c r="D65" i="5"/>
  <c r="E66" i="5" s="1"/>
  <c r="D66" i="5"/>
  <c r="E67" i="5" s="1"/>
  <c r="D67" i="5"/>
  <c r="E68" i="5" s="1"/>
  <c r="D68" i="5"/>
  <c r="E69" i="5" s="1"/>
  <c r="D69" i="5"/>
  <c r="E70" i="5" s="1"/>
  <c r="D70" i="5"/>
  <c r="E71" i="5" s="1"/>
  <c r="D71" i="5"/>
  <c r="E72" i="5" s="1"/>
  <c r="D72" i="5"/>
  <c r="E73" i="5" s="1"/>
  <c r="D73" i="5"/>
  <c r="E74" i="5" s="1"/>
  <c r="D74" i="5"/>
  <c r="E75" i="5" s="1"/>
  <c r="D75" i="5"/>
  <c r="E76" i="5" s="1"/>
  <c r="D76" i="5"/>
  <c r="E77" i="5" s="1"/>
  <c r="D77" i="5"/>
  <c r="E78" i="5" s="1"/>
  <c r="D78" i="5"/>
  <c r="E79" i="5" s="1"/>
  <c r="D79" i="5"/>
  <c r="E80" i="5" s="1"/>
  <c r="D80" i="5"/>
  <c r="E81" i="5" s="1"/>
  <c r="D81" i="5"/>
  <c r="E82" i="5" s="1"/>
  <c r="D82" i="5"/>
  <c r="E83" i="5" s="1"/>
  <c r="D83" i="5"/>
  <c r="E84" i="5" s="1"/>
  <c r="D84" i="5"/>
  <c r="E85" i="5" s="1"/>
  <c r="D85" i="5"/>
  <c r="E86" i="5" s="1"/>
  <c r="D86" i="5"/>
  <c r="E87" i="5" s="1"/>
  <c r="D87" i="5"/>
  <c r="E88" i="5" s="1"/>
  <c r="D88" i="5"/>
  <c r="E89" i="5" s="1"/>
  <c r="D89" i="5"/>
  <c r="E90" i="5" s="1"/>
  <c r="D90" i="5"/>
  <c r="E91" i="5" s="1"/>
  <c r="D91" i="5"/>
  <c r="E92" i="5" s="1"/>
  <c r="D92" i="5"/>
  <c r="E93" i="5" s="1"/>
  <c r="D93" i="5"/>
  <c r="E94" i="5" s="1"/>
  <c r="D94" i="5"/>
  <c r="E95" i="5" s="1"/>
  <c r="D95" i="5"/>
  <c r="E96" i="5" s="1"/>
  <c r="D96" i="5"/>
  <c r="E97" i="5" s="1"/>
  <c r="D97" i="5"/>
  <c r="E98" i="5" s="1"/>
  <c r="D98" i="5"/>
  <c r="E99" i="5" s="1"/>
  <c r="D99" i="5"/>
  <c r="E100" i="5" s="1"/>
  <c r="D100" i="5"/>
  <c r="E101" i="5" s="1"/>
  <c r="D101" i="5"/>
  <c r="E102" i="5" s="1"/>
  <c r="D102" i="5"/>
  <c r="E103" i="5" s="1"/>
  <c r="D103" i="5"/>
  <c r="E104" i="5" s="1"/>
  <c r="D104" i="5"/>
  <c r="E105" i="5" s="1"/>
  <c r="D105" i="5"/>
  <c r="E106" i="5" s="1"/>
  <c r="D106" i="5"/>
  <c r="E107" i="5" s="1"/>
  <c r="D107" i="5"/>
  <c r="E108" i="5" s="1"/>
  <c r="D108" i="5"/>
  <c r="E109" i="5" s="1"/>
  <c r="D109" i="5"/>
  <c r="D7" i="5"/>
  <c r="E8" i="5" s="1"/>
  <c r="F8" i="5" s="1"/>
  <c r="I13" i="6" l="1"/>
  <c r="J13" i="6" s="1"/>
  <c r="K13" i="6" s="1"/>
  <c r="I15" i="6"/>
  <c r="J15" i="6" s="1"/>
  <c r="K15" i="6" s="1"/>
  <c r="I17" i="6"/>
  <c r="J17" i="6" s="1"/>
  <c r="K17" i="6" s="1"/>
  <c r="I12" i="6"/>
  <c r="J12" i="6" s="1"/>
  <c r="K12" i="6" s="1"/>
  <c r="I16" i="6"/>
  <c r="J16" i="6" s="1"/>
  <c r="K16" i="6" s="1"/>
  <c r="I14" i="6"/>
  <c r="J14" i="6" s="1"/>
  <c r="K14" i="6" s="1"/>
  <c r="I10" i="6"/>
  <c r="J10" i="6" s="1"/>
  <c r="K10" i="6" s="1"/>
  <c r="F9" i="5"/>
  <c r="F10" i="5" s="1"/>
  <c r="F11" i="5" s="1"/>
  <c r="F12" i="5" s="1"/>
  <c r="F13" i="5" s="1"/>
  <c r="F14" i="5" s="1"/>
  <c r="F15" i="5" s="1"/>
  <c r="F16" i="5" s="1"/>
  <c r="F17" i="5" s="1"/>
  <c r="F18" i="5" s="1"/>
  <c r="F19" i="5" s="1"/>
  <c r="F20" i="5" s="1"/>
  <c r="F21" i="5" s="1"/>
  <c r="F22" i="5" s="1"/>
  <c r="F23" i="5" s="1"/>
  <c r="F24" i="5" s="1"/>
  <c r="F25" i="5" s="1"/>
  <c r="F26" i="5" s="1"/>
  <c r="F27" i="5" s="1"/>
  <c r="F28" i="5" s="1"/>
  <c r="F29" i="5" s="1"/>
  <c r="F30" i="5" s="1"/>
  <c r="F31" i="5" s="1"/>
  <c r="F32" i="5" s="1"/>
  <c r="F33" i="5" s="1"/>
  <c r="F34" i="5" s="1"/>
  <c r="F35" i="5" s="1"/>
  <c r="F36" i="5" s="1"/>
  <c r="F37" i="5" s="1"/>
  <c r="F38" i="5" s="1"/>
  <c r="F39" i="5" s="1"/>
  <c r="F40" i="5" s="1"/>
  <c r="F41" i="5" s="1"/>
  <c r="F42" i="5" s="1"/>
  <c r="F43" i="5" s="1"/>
  <c r="F44" i="5" s="1"/>
  <c r="F45" i="5" s="1"/>
  <c r="F46" i="5" s="1"/>
  <c r="F47" i="5" s="1"/>
  <c r="F48" i="5" s="1"/>
  <c r="F49" i="5" s="1"/>
  <c r="F50" i="5" s="1"/>
  <c r="F51" i="5" s="1"/>
  <c r="F52" i="5" s="1"/>
  <c r="F53" i="5" s="1"/>
  <c r="F54" i="5" s="1"/>
  <c r="F55" i="5" s="1"/>
  <c r="F56" i="5" s="1"/>
  <c r="F57" i="5" s="1"/>
  <c r="F58" i="5" s="1"/>
  <c r="F59" i="5" s="1"/>
  <c r="F60" i="5" s="1"/>
  <c r="F61" i="5" s="1"/>
  <c r="F62" i="5" s="1"/>
  <c r="F63" i="5" s="1"/>
  <c r="F64" i="5" s="1"/>
  <c r="F65" i="5" s="1"/>
  <c r="F66" i="5" s="1"/>
  <c r="F67" i="5" s="1"/>
  <c r="F68" i="5" s="1"/>
  <c r="F69" i="5" s="1"/>
  <c r="F70" i="5" s="1"/>
  <c r="F71" i="5" s="1"/>
  <c r="F72" i="5" s="1"/>
  <c r="F73" i="5" s="1"/>
  <c r="F74" i="5" s="1"/>
  <c r="F75" i="5" s="1"/>
  <c r="F76" i="5" s="1"/>
  <c r="F77" i="5" s="1"/>
  <c r="F78" i="5" s="1"/>
  <c r="F79" i="5" s="1"/>
  <c r="F80" i="5" s="1"/>
  <c r="F81" i="5" s="1"/>
  <c r="F82" i="5" s="1"/>
  <c r="F83" i="5" s="1"/>
  <c r="F84" i="5" s="1"/>
  <c r="F85" i="5" s="1"/>
  <c r="F86" i="5" s="1"/>
  <c r="F87" i="5" s="1"/>
  <c r="F88" i="5" s="1"/>
  <c r="F89" i="5" s="1"/>
  <c r="F90" i="5" s="1"/>
  <c r="F91" i="5" s="1"/>
  <c r="F92" i="5" s="1"/>
  <c r="F93" i="5" s="1"/>
  <c r="F94" i="5" s="1"/>
  <c r="F95" i="5" s="1"/>
  <c r="F96" i="5" s="1"/>
  <c r="F97" i="5" s="1"/>
  <c r="F98" i="5" s="1"/>
  <c r="F99" i="5" s="1"/>
  <c r="F100" i="5" s="1"/>
  <c r="F101" i="5" s="1"/>
  <c r="F102" i="5" s="1"/>
  <c r="F103" i="5" s="1"/>
  <c r="F104" i="5" s="1"/>
  <c r="F105" i="5" s="1"/>
  <c r="F106" i="5" s="1"/>
  <c r="F107" i="5" s="1"/>
  <c r="F108" i="5" s="1"/>
  <c r="F109" i="5" s="1"/>
  <c r="G109" i="5" s="1"/>
  <c r="G8" i="5"/>
  <c r="H8" i="5" s="1"/>
  <c r="J102" i="7"/>
  <c r="I103" i="7" s="1"/>
  <c r="K101" i="7"/>
  <c r="L102" i="7"/>
  <c r="G14" i="5"/>
  <c r="G47" i="5"/>
  <c r="G64" i="5"/>
  <c r="G80" i="5"/>
  <c r="G17" i="5"/>
  <c r="G33" i="5"/>
  <c r="G49" i="5"/>
  <c r="G18" i="5"/>
  <c r="G34" i="5"/>
  <c r="G11" i="5"/>
  <c r="G19" i="5"/>
  <c r="G27" i="5"/>
  <c r="G35" i="5"/>
  <c r="G43" i="5"/>
  <c r="G51" i="5"/>
  <c r="G59" i="5"/>
  <c r="G31" i="5"/>
  <c r="G55" i="5"/>
  <c r="G48" i="5"/>
  <c r="G30" i="5"/>
  <c r="G46" i="5"/>
  <c r="G62" i="5"/>
  <c r="G15" i="5"/>
  <c r="G39" i="5"/>
  <c r="G63" i="5"/>
  <c r="G16" i="5"/>
  <c r="G32" i="5"/>
  <c r="G9" i="5"/>
  <c r="H9" i="5" s="1"/>
  <c r="G25" i="5"/>
  <c r="G41" i="5"/>
  <c r="G57" i="5"/>
  <c r="G73" i="5"/>
  <c r="G89" i="5"/>
  <c r="G10" i="5"/>
  <c r="H10" i="5" s="1"/>
  <c r="G26" i="5"/>
  <c r="G42" i="5"/>
  <c r="G50" i="5"/>
  <c r="G66" i="5"/>
  <c r="G74" i="5"/>
  <c r="G82" i="5"/>
  <c r="G12" i="5"/>
  <c r="G20" i="5"/>
  <c r="G28" i="5"/>
  <c r="G36" i="5"/>
  <c r="G44" i="5"/>
  <c r="G52" i="5"/>
  <c r="G60" i="5"/>
  <c r="G68" i="5"/>
  <c r="G76" i="5"/>
  <c r="G13" i="5"/>
  <c r="G21" i="5"/>
  <c r="G29" i="5"/>
  <c r="G37" i="5"/>
  <c r="G45" i="5"/>
  <c r="G53" i="5"/>
  <c r="K6" i="6" l="1"/>
  <c r="G23" i="5"/>
  <c r="G40" i="5"/>
  <c r="G24" i="5"/>
  <c r="G103" i="5"/>
  <c r="G87" i="5"/>
  <c r="G97" i="5"/>
  <c r="G69" i="5"/>
  <c r="G100" i="5"/>
  <c r="G61" i="5"/>
  <c r="G92" i="5"/>
  <c r="G72" i="5"/>
  <c r="G102" i="5"/>
  <c r="G107" i="5"/>
  <c r="G86" i="5"/>
  <c r="G85" i="5"/>
  <c r="G81" i="5"/>
  <c r="G77" i="5"/>
  <c r="G84" i="5"/>
  <c r="G56" i="5"/>
  <c r="G78" i="5"/>
  <c r="G91" i="5"/>
  <c r="G58" i="5"/>
  <c r="G104" i="5"/>
  <c r="G70" i="5"/>
  <c r="G94" i="5"/>
  <c r="G54" i="5"/>
  <c r="G22" i="5"/>
  <c r="G99" i="5"/>
  <c r="G38" i="5"/>
  <c r="G65" i="5"/>
  <c r="G83" i="5"/>
  <c r="G106" i="5"/>
  <c r="G96" i="5"/>
  <c r="G75" i="5"/>
  <c r="G95" i="5"/>
  <c r="G108" i="5"/>
  <c r="G101" i="5"/>
  <c r="G93" i="5"/>
  <c r="G90" i="5"/>
  <c r="G105" i="5"/>
  <c r="G88" i="5"/>
  <c r="G79" i="5"/>
  <c r="G67" i="5"/>
  <c r="G98" i="5"/>
  <c r="G71" i="5"/>
  <c r="K102" i="7"/>
  <c r="M102" i="7"/>
  <c r="N102" i="7" s="1"/>
  <c r="L103" i="7"/>
  <c r="M103" i="7" s="1"/>
  <c r="N103" i="7" s="1"/>
  <c r="H11" i="5"/>
  <c r="J103" i="7" l="1"/>
  <c r="I104" i="7" s="1"/>
  <c r="H12" i="5"/>
  <c r="J104" i="7" l="1"/>
  <c r="I105" i="7" s="1"/>
  <c r="K103" i="7"/>
  <c r="L104" i="7"/>
  <c r="H13" i="5"/>
  <c r="M104" i="7" l="1"/>
  <c r="N104" i="7" s="1"/>
  <c r="K104" i="7"/>
  <c r="L105" i="7"/>
  <c r="M105" i="7" s="1"/>
  <c r="N105" i="7" s="1"/>
  <c r="H14" i="5"/>
  <c r="J105" i="7" l="1"/>
  <c r="I106" i="7" s="1"/>
  <c r="H15" i="5"/>
  <c r="K105" i="7" l="1"/>
  <c r="L106" i="7"/>
  <c r="M106" i="7" s="1"/>
  <c r="N106" i="7" s="1"/>
  <c r="H16" i="5"/>
  <c r="J106" i="7" l="1"/>
  <c r="I107" i="7" s="1"/>
  <c r="H17" i="5"/>
  <c r="L107" i="7" l="1"/>
  <c r="K106" i="7"/>
  <c r="H18" i="5"/>
  <c r="J107" i="7" l="1"/>
  <c r="I108" i="7" s="1"/>
  <c r="H19" i="5"/>
  <c r="M107" i="7" l="1"/>
  <c r="N107" i="7" s="1"/>
  <c r="K107" i="7"/>
  <c r="L108" i="7"/>
  <c r="M108" i="7" s="1"/>
  <c r="N108" i="7" s="1"/>
  <c r="H20" i="5"/>
  <c r="J108" i="7" l="1"/>
  <c r="I109" i="7" s="1"/>
  <c r="H21" i="5"/>
  <c r="K108" i="7" l="1"/>
  <c r="L109" i="7"/>
  <c r="H22" i="5"/>
  <c r="J109" i="7" l="1"/>
  <c r="I110" i="7" s="1"/>
  <c r="H23" i="5"/>
  <c r="M109" i="7" l="1"/>
  <c r="N109" i="7" s="1"/>
  <c r="K109" i="7"/>
  <c r="L110" i="7"/>
  <c r="M110" i="7" s="1"/>
  <c r="N110" i="7" s="1"/>
  <c r="H24" i="5"/>
  <c r="J110" i="7" l="1"/>
  <c r="I111" i="7" s="1"/>
  <c r="H25" i="5"/>
  <c r="K110" i="7" l="1"/>
  <c r="L111" i="7"/>
  <c r="M111" i="7" s="1"/>
  <c r="N111" i="7" s="1"/>
  <c r="H26" i="5"/>
  <c r="J111" i="7" l="1"/>
  <c r="I112" i="7" s="1"/>
  <c r="H27" i="5"/>
  <c r="L112" i="7" l="1"/>
  <c r="M112" i="7" s="1"/>
  <c r="N112" i="7" s="1"/>
  <c r="K111" i="7"/>
  <c r="J112" i="7"/>
  <c r="I113" i="7" s="1"/>
  <c r="H28" i="5"/>
  <c r="L113" i="7" l="1"/>
  <c r="M113" i="7" s="1"/>
  <c r="N113" i="7" s="1"/>
  <c r="K112" i="7"/>
  <c r="H29" i="5"/>
  <c r="J113" i="7" l="1"/>
  <c r="I114" i="7" s="1"/>
  <c r="H30" i="5"/>
  <c r="K113" i="7" l="1"/>
  <c r="L114" i="7"/>
  <c r="M114" i="7" s="1"/>
  <c r="N114" i="7" s="1"/>
  <c r="N6" i="7" s="1"/>
  <c r="H31" i="5"/>
  <c r="J114" i="7" l="1"/>
  <c r="H32" i="5"/>
  <c r="K114" i="7" l="1"/>
  <c r="H33" i="5"/>
  <c r="H34" i="5" l="1"/>
  <c r="H35" i="5" l="1"/>
  <c r="H36" i="5" l="1"/>
  <c r="H37" i="5" l="1"/>
  <c r="H38" i="5" l="1"/>
  <c r="H39" i="5" l="1"/>
  <c r="H40" i="5" l="1"/>
  <c r="H41" i="5" l="1"/>
  <c r="H42" i="5" l="1"/>
  <c r="H43" i="5" l="1"/>
  <c r="H44" i="5" l="1"/>
  <c r="H45" i="5" l="1"/>
  <c r="H46" i="5" l="1"/>
  <c r="H47" i="5" l="1"/>
  <c r="H48" i="5" l="1"/>
  <c r="H49" i="5" l="1"/>
  <c r="H50" i="5" l="1"/>
  <c r="H51" i="5" l="1"/>
  <c r="H52" i="5" l="1"/>
  <c r="H53" i="5" l="1"/>
  <c r="H54" i="5" l="1"/>
  <c r="H55" i="5" l="1"/>
  <c r="H56" i="5" l="1"/>
  <c r="H57" i="5" l="1"/>
  <c r="H58" i="5" l="1"/>
  <c r="H59" i="5" l="1"/>
  <c r="H60" i="5" l="1"/>
  <c r="H61" i="5" l="1"/>
  <c r="H62" i="5" l="1"/>
  <c r="H63" i="5" l="1"/>
  <c r="H64" i="5" l="1"/>
  <c r="H65" i="5" l="1"/>
  <c r="H66" i="5" l="1"/>
  <c r="H67" i="5" l="1"/>
  <c r="G12" i="4"/>
  <c r="I12" i="4" s="1"/>
  <c r="G12" i="3"/>
  <c r="I12" i="3" s="1"/>
  <c r="C12" i="3"/>
  <c r="E13" i="3" l="1"/>
  <c r="G13" i="3" s="1"/>
  <c r="D12" i="3"/>
  <c r="H13" i="3"/>
  <c r="I13" i="3" s="1"/>
  <c r="H68" i="5"/>
  <c r="F13" i="3"/>
  <c r="C13" i="3" s="1"/>
  <c r="D13" i="3" s="1"/>
  <c r="H69" i="5" l="1"/>
  <c r="E14" i="3"/>
  <c r="H70" i="5" l="1"/>
  <c r="G14" i="3"/>
  <c r="H14" i="3"/>
  <c r="F14" i="3"/>
  <c r="C14" i="3" s="1"/>
  <c r="E15" i="3" l="1"/>
  <c r="D14" i="3"/>
  <c r="I14" i="3"/>
  <c r="H71" i="5"/>
  <c r="G15" i="3"/>
  <c r="H15" i="3"/>
  <c r="F15" i="3"/>
  <c r="I15" i="3" l="1"/>
  <c r="H72" i="5"/>
  <c r="C15" i="3"/>
  <c r="E16" i="3" s="1"/>
  <c r="D15" i="3" l="1"/>
  <c r="D16" i="3" s="1"/>
  <c r="H73" i="5"/>
  <c r="G16" i="3"/>
  <c r="H16" i="3"/>
  <c r="F16" i="3"/>
  <c r="C16" i="3" s="1"/>
  <c r="E17" i="3" s="1"/>
  <c r="I16" i="3" l="1"/>
  <c r="H74" i="5"/>
  <c r="G17" i="3"/>
  <c r="H17" i="3"/>
  <c r="F17" i="3"/>
  <c r="C17" i="3" s="1"/>
  <c r="D17" i="3" s="1"/>
  <c r="I17" i="3" l="1"/>
  <c r="H75" i="5"/>
  <c r="E18" i="3"/>
  <c r="H76" i="5" l="1"/>
  <c r="H18" i="3"/>
  <c r="G18" i="3"/>
  <c r="I18" i="3" s="1"/>
  <c r="F18" i="3"/>
  <c r="H77" i="5" l="1"/>
  <c r="C18" i="3"/>
  <c r="E19" i="3" l="1"/>
  <c r="D18" i="3"/>
  <c r="H78" i="5"/>
  <c r="G19" i="3"/>
  <c r="H19" i="3"/>
  <c r="F19" i="3"/>
  <c r="C19" i="3" s="1"/>
  <c r="D19" i="3" l="1"/>
  <c r="I19" i="3"/>
  <c r="H79" i="5"/>
  <c r="E20" i="3"/>
  <c r="H80" i="5" l="1"/>
  <c r="H20" i="3"/>
  <c r="G20" i="3"/>
  <c r="I20" i="3" s="1"/>
  <c r="F20" i="3"/>
  <c r="C20" i="3" s="1"/>
  <c r="E21" i="3" s="1"/>
  <c r="D20" i="3" l="1"/>
  <c r="H81" i="5"/>
  <c r="G21" i="3"/>
  <c r="H21" i="3"/>
  <c r="F21" i="3"/>
  <c r="C21" i="3" s="1"/>
  <c r="E22" i="3" s="1"/>
  <c r="D21" i="3" l="1"/>
  <c r="I21" i="3"/>
  <c r="H82" i="5"/>
  <c r="H22" i="3"/>
  <c r="G22" i="3"/>
  <c r="F22" i="3"/>
  <c r="I22" i="3" l="1"/>
  <c r="H83" i="5"/>
  <c r="C22" i="3"/>
  <c r="E23" i="3" s="1"/>
  <c r="D22" i="3" l="1"/>
  <c r="H84" i="5"/>
  <c r="G23" i="3"/>
  <c r="H23" i="3"/>
  <c r="F23" i="3"/>
  <c r="I23" i="3" l="1"/>
  <c r="H85" i="5"/>
  <c r="C23" i="3"/>
  <c r="E24" i="3" s="1"/>
  <c r="D23" i="3" l="1"/>
  <c r="H86" i="5"/>
  <c r="G24" i="3"/>
  <c r="H24" i="3"/>
  <c r="F24" i="3"/>
  <c r="I24" i="3" l="1"/>
  <c r="H87" i="5"/>
  <c r="C24" i="3"/>
  <c r="E25" i="3" s="1"/>
  <c r="D24" i="3" l="1"/>
  <c r="H88" i="5"/>
  <c r="G25" i="3"/>
  <c r="H25" i="3"/>
  <c r="F25" i="3"/>
  <c r="C25" i="3" s="1"/>
  <c r="E26" i="3" s="1"/>
  <c r="D25" i="3" l="1"/>
  <c r="I25" i="3"/>
  <c r="H89" i="5"/>
  <c r="H26" i="3"/>
  <c r="G26" i="3"/>
  <c r="I26" i="3" s="1"/>
  <c r="F26" i="3"/>
  <c r="H90" i="5" l="1"/>
  <c r="C26" i="3"/>
  <c r="E27" i="3" s="1"/>
  <c r="D26" i="3" l="1"/>
  <c r="H91" i="5"/>
  <c r="G27" i="3"/>
  <c r="H27" i="3"/>
  <c r="F27" i="3"/>
  <c r="C27" i="3" s="1"/>
  <c r="E28" i="3" s="1"/>
  <c r="D27" i="3" l="1"/>
  <c r="I27" i="3"/>
  <c r="H92" i="5"/>
  <c r="G28" i="3"/>
  <c r="H28" i="3"/>
  <c r="F28" i="3"/>
  <c r="C28" i="3" s="1"/>
  <c r="E29" i="3" s="1"/>
  <c r="D28" i="3" l="1"/>
  <c r="I28" i="3"/>
  <c r="H93" i="5"/>
  <c r="H29" i="3"/>
  <c r="G29" i="3"/>
  <c r="I29" i="3" s="1"/>
  <c r="F29" i="3"/>
  <c r="C29" i="3" s="1"/>
  <c r="E30" i="3" s="1"/>
  <c r="D29" i="3" l="1"/>
  <c r="H94" i="5"/>
  <c r="G30" i="3"/>
  <c r="H30" i="3"/>
  <c r="F30" i="3"/>
  <c r="I30" i="3" l="1"/>
  <c r="H95" i="5"/>
  <c r="C30" i="3"/>
  <c r="E31" i="3" s="1"/>
  <c r="D30" i="3" l="1"/>
  <c r="H96" i="5"/>
  <c r="G31" i="3"/>
  <c r="H31" i="3"/>
  <c r="F31" i="3"/>
  <c r="C31" i="3" s="1"/>
  <c r="D31" i="3" l="1"/>
  <c r="I31" i="3"/>
  <c r="H97" i="5"/>
  <c r="H98" i="5" l="1"/>
  <c r="H99" i="5" l="1"/>
  <c r="H100" i="5" l="1"/>
  <c r="H101" i="5" l="1"/>
  <c r="H102" i="5" l="1"/>
  <c r="H103" i="5" l="1"/>
  <c r="H104" i="5" l="1"/>
  <c r="H105" i="5" l="1"/>
  <c r="H106" i="5" l="1"/>
  <c r="H107" i="5" l="1"/>
  <c r="H109" i="5" l="1"/>
  <c r="H108" i="5"/>
  <c r="J8" i="5" l="1"/>
  <c r="C12" i="4"/>
  <c r="D12" i="4" s="1"/>
  <c r="E13" i="4" l="1"/>
  <c r="G13" i="4"/>
  <c r="F13" i="4"/>
  <c r="C13" i="4"/>
  <c r="H13" i="4"/>
  <c r="E14" i="4" l="1"/>
  <c r="D13" i="4"/>
  <c r="H14" i="4"/>
  <c r="G14" i="4"/>
  <c r="I14" i="4" s="1"/>
  <c r="F14" i="4"/>
  <c r="C14" i="4" s="1"/>
  <c r="E15" i="4" s="1"/>
  <c r="I13" i="4"/>
  <c r="D14" i="4" l="1"/>
  <c r="F15" i="4"/>
  <c r="G15" i="4"/>
  <c r="H15" i="4"/>
  <c r="C15" i="4"/>
  <c r="E16" i="4" s="1"/>
  <c r="D15" i="4" l="1"/>
  <c r="I15" i="4"/>
  <c r="H16" i="4"/>
  <c r="F16" i="4"/>
  <c r="G16" i="4"/>
  <c r="I16" i="4" s="1"/>
  <c r="C16" i="4"/>
  <c r="E17" i="4" s="1"/>
  <c r="D16" i="4" l="1"/>
  <c r="H17" i="4"/>
  <c r="F17" i="4"/>
  <c r="C17" i="4" s="1"/>
  <c r="E18" i="4" s="1"/>
  <c r="G17" i="4"/>
  <c r="I17" i="4" s="1"/>
  <c r="D17" i="4" l="1"/>
  <c r="G18" i="4"/>
  <c r="F18" i="4"/>
  <c r="C18" i="4" s="1"/>
  <c r="E19" i="4" s="1"/>
  <c r="H18" i="4"/>
  <c r="D18" i="4" l="1"/>
  <c r="F19" i="4"/>
  <c r="C19" i="4" s="1"/>
  <c r="E20" i="4" s="1"/>
  <c r="G19" i="4"/>
  <c r="H19" i="4"/>
  <c r="I18" i="4"/>
  <c r="D19" i="4" l="1"/>
  <c r="G20" i="4"/>
  <c r="H20" i="4"/>
  <c r="F20" i="4"/>
  <c r="C20" i="4" s="1"/>
  <c r="E21" i="4" s="1"/>
  <c r="I19" i="4"/>
  <c r="D20" i="4" l="1"/>
  <c r="G21" i="4"/>
  <c r="F21" i="4"/>
  <c r="C21" i="4" s="1"/>
  <c r="E22" i="4" s="1"/>
  <c r="H21" i="4"/>
  <c r="I20" i="4"/>
  <c r="D21" i="4" l="1"/>
  <c r="H22" i="4"/>
  <c r="G22" i="4"/>
  <c r="F22" i="4"/>
  <c r="C22" i="4" s="1"/>
  <c r="E23" i="4" s="1"/>
  <c r="I21" i="4"/>
  <c r="I22" i="4" l="1"/>
  <c r="D22" i="4"/>
  <c r="G23" i="4"/>
  <c r="H23" i="4"/>
  <c r="F23" i="4"/>
  <c r="C23" i="4" s="1"/>
  <c r="E24" i="4" s="1"/>
  <c r="D23" i="4" l="1"/>
  <c r="H24" i="4"/>
  <c r="F24" i="4"/>
  <c r="G24" i="4"/>
  <c r="C24" i="4"/>
  <c r="E25" i="4" s="1"/>
  <c r="I23" i="4"/>
  <c r="I24" i="4" l="1"/>
  <c r="D24" i="4"/>
  <c r="H25" i="4"/>
  <c r="G25" i="4"/>
  <c r="F25" i="4"/>
  <c r="C25" i="4" s="1"/>
  <c r="E26" i="4" s="1"/>
  <c r="D25" i="4" l="1"/>
  <c r="F26" i="4"/>
  <c r="G26" i="4"/>
  <c r="H26" i="4"/>
  <c r="C26" i="4"/>
  <c r="E27" i="4" s="1"/>
  <c r="I25" i="4"/>
  <c r="D26" i="4" l="1"/>
  <c r="F27" i="4"/>
  <c r="G27" i="4"/>
  <c r="C27" i="4"/>
  <c r="E28" i="4" s="1"/>
  <c r="H27" i="4"/>
  <c r="I26" i="4"/>
  <c r="D27" i="4" l="1"/>
  <c r="F28" i="4"/>
  <c r="G28" i="4"/>
  <c r="H28" i="4"/>
  <c r="C28" i="4"/>
  <c r="E29" i="4" s="1"/>
  <c r="I27" i="4"/>
  <c r="D28" i="4" l="1"/>
  <c r="H29" i="4"/>
  <c r="F29" i="4"/>
  <c r="C29" i="4" s="1"/>
  <c r="E30" i="4" s="1"/>
  <c r="G29" i="4"/>
  <c r="I28" i="4"/>
  <c r="D29" i="4" l="1"/>
  <c r="H30" i="4"/>
  <c r="G30" i="4"/>
  <c r="F30" i="4"/>
  <c r="C30" i="4" s="1"/>
  <c r="E31" i="4" s="1"/>
  <c r="I29" i="4"/>
  <c r="I30" i="4" l="1"/>
  <c r="D30" i="4"/>
  <c r="H31" i="4"/>
  <c r="F31" i="4"/>
  <c r="C31" i="4" s="1"/>
  <c r="G31" i="4"/>
  <c r="I31" i="4" s="1"/>
  <c r="D31" i="4" l="1"/>
</calcChain>
</file>

<file path=xl/sharedStrings.xml><?xml version="1.0" encoding="utf-8"?>
<sst xmlns="http://schemas.openxmlformats.org/spreadsheetml/2006/main" count="109" uniqueCount="36">
  <si>
    <t>Trend</t>
  </si>
  <si>
    <t>Year Qtr</t>
  </si>
  <si>
    <t>Revs</t>
  </si>
  <si>
    <t>p</t>
  </si>
  <si>
    <t>m</t>
  </si>
  <si>
    <t>q</t>
  </si>
  <si>
    <t>Year</t>
  </si>
  <si>
    <t>N(t-1)</t>
  </si>
  <si>
    <t>N(t-1)^2</t>
  </si>
  <si>
    <t>Forecasted Adoption</t>
  </si>
  <si>
    <t>Adoption due to Innovators</t>
  </si>
  <si>
    <t>Adoption due to Imitators</t>
  </si>
  <si>
    <t>Total</t>
  </si>
  <si>
    <t>Smoothed Forecast</t>
  </si>
  <si>
    <t>Error</t>
  </si>
  <si>
    <t>Error^2</t>
  </si>
  <si>
    <t>Alpha</t>
  </si>
  <si>
    <t>SSE</t>
  </si>
  <si>
    <t>2 Period MA</t>
  </si>
  <si>
    <t>2 Period MA Forecast</t>
  </si>
  <si>
    <t>Q1</t>
  </si>
  <si>
    <t>Q2</t>
  </si>
  <si>
    <t>Q3</t>
  </si>
  <si>
    <t>Q4</t>
  </si>
  <si>
    <t>Forecast</t>
  </si>
  <si>
    <t>Baseline</t>
  </si>
  <si>
    <t>Beta</t>
  </si>
  <si>
    <t>Gamma</t>
  </si>
  <si>
    <t>Level</t>
  </si>
  <si>
    <t>Seasonality</t>
  </si>
  <si>
    <t>Period</t>
  </si>
  <si>
    <t>Apple Sales Revenue Forecast</t>
  </si>
  <si>
    <t>Model Initialization</t>
  </si>
  <si>
    <t>Additive Holt-Winters Model</t>
  </si>
  <si>
    <t>BASS Diffusion Model</t>
  </si>
  <si>
    <t>Cumulative Adoption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</si>
</sst>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i/>
      <sz val="10"/>
      <name val="Arial"/>
      <family val="2"/>
    </font>
    <font>
      <b/>
      <i/>
      <sz val="10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59999389629810485"/>
        <bgColor rgb="FF000000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medium">
        <color theme="1"/>
      </right>
      <top/>
      <bottom style="medium">
        <color theme="1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hair">
        <color theme="1"/>
      </left>
      <right style="medium">
        <color theme="1"/>
      </right>
      <top style="medium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hair">
        <color theme="1"/>
      </bottom>
      <diagonal/>
    </border>
    <border>
      <left style="medium">
        <color theme="1"/>
      </left>
      <right/>
      <top style="hair">
        <color theme="1"/>
      </top>
      <bottom style="hair">
        <color theme="1"/>
      </bottom>
      <diagonal/>
    </border>
  </borders>
  <cellStyleXfs count="1">
    <xf numFmtId="0" fontId="0" fillId="0" borderId="0"/>
  </cellStyleXfs>
  <cellXfs count="94">
    <xf numFmtId="0" fontId="0" fillId="0" borderId="0" xfId="0"/>
    <xf numFmtId="2" fontId="0" fillId="0" borderId="0" xfId="0" applyNumberFormat="1"/>
    <xf numFmtId="0" fontId="3" fillId="0" borderId="0" xfId="0" applyFont="1" applyAlignment="1">
      <alignment horizontal="right" wrapText="1"/>
    </xf>
    <xf numFmtId="0" fontId="0" fillId="0" borderId="0" xfId="0" applyAlignment="1">
      <alignment horizontal="left" vertic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164" fontId="0" fillId="0" borderId="0" xfId="0" applyNumberFormat="1"/>
    <xf numFmtId="164" fontId="0" fillId="0" borderId="0" xfId="0" applyNumberFormat="1" applyAlignment="1">
      <alignment horizontal="center"/>
    </xf>
    <xf numFmtId="164" fontId="0" fillId="0" borderId="12" xfId="0" applyNumberFormat="1" applyBorder="1" applyAlignment="1">
      <alignment horizontal="center"/>
    </xf>
    <xf numFmtId="0" fontId="4" fillId="4" borderId="14" xfId="0" applyFont="1" applyFill="1" applyBorder="1" applyAlignment="1">
      <alignment horizontal="center" vertical="center" wrapText="1"/>
    </xf>
    <xf numFmtId="0" fontId="4" fillId="4" borderId="15" xfId="0" applyFont="1" applyFill="1" applyBorder="1" applyAlignment="1">
      <alignment horizontal="center" vertical="center" wrapText="1"/>
    </xf>
    <xf numFmtId="2" fontId="4" fillId="4" borderId="15" xfId="0" applyNumberFormat="1" applyFont="1" applyFill="1" applyBorder="1" applyAlignment="1">
      <alignment horizontal="center" vertical="center" wrapText="1"/>
    </xf>
    <xf numFmtId="0" fontId="4" fillId="4" borderId="16" xfId="0" applyFont="1" applyFill="1" applyBorder="1" applyAlignment="1">
      <alignment horizontal="center" vertical="center" wrapText="1"/>
    </xf>
    <xf numFmtId="164" fontId="0" fillId="0" borderId="10" xfId="0" applyNumberFormat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164" fontId="0" fillId="0" borderId="0" xfId="0" applyNumberFormat="1" applyAlignment="1">
      <alignment horizontal="left" vertical="center"/>
    </xf>
    <xf numFmtId="164" fontId="4" fillId="4" borderId="14" xfId="0" applyNumberFormat="1" applyFont="1" applyFill="1" applyBorder="1" applyAlignment="1">
      <alignment horizontal="left" vertical="center"/>
    </xf>
    <xf numFmtId="164" fontId="4" fillId="4" borderId="15" xfId="0" applyNumberFormat="1" applyFont="1" applyFill="1" applyBorder="1" applyAlignment="1">
      <alignment horizontal="left" vertical="center"/>
    </xf>
    <xf numFmtId="164" fontId="4" fillId="4" borderId="16" xfId="0" applyNumberFormat="1" applyFont="1" applyFill="1" applyBorder="1" applyAlignment="1">
      <alignment horizontal="left" vertical="center"/>
    </xf>
    <xf numFmtId="164" fontId="1" fillId="0" borderId="0" xfId="0" applyNumberFormat="1" applyFont="1" applyAlignment="1">
      <alignment horizontal="right"/>
    </xf>
    <xf numFmtId="164" fontId="1" fillId="7" borderId="17" xfId="0" applyNumberFormat="1" applyFont="1" applyFill="1" applyBorder="1" applyAlignment="1">
      <alignment horizontal="left" vertical="center"/>
    </xf>
    <xf numFmtId="164" fontId="0" fillId="0" borderId="9" xfId="0" applyNumberFormat="1" applyBorder="1" applyAlignment="1">
      <alignment horizontal="left" vertical="center"/>
    </xf>
    <xf numFmtId="164" fontId="0" fillId="0" borderId="10" xfId="0" applyNumberFormat="1" applyBorder="1" applyAlignment="1">
      <alignment horizontal="left" vertical="center"/>
    </xf>
    <xf numFmtId="164" fontId="0" fillId="7" borderId="18" xfId="0" applyNumberFormat="1" applyFill="1" applyBorder="1" applyAlignment="1">
      <alignment horizontal="left" vertical="center"/>
    </xf>
    <xf numFmtId="164" fontId="1" fillId="8" borderId="17" xfId="0" applyNumberFormat="1" applyFont="1" applyFill="1" applyBorder="1" applyAlignment="1">
      <alignment horizontal="left" vertical="center"/>
    </xf>
    <xf numFmtId="164" fontId="0" fillId="8" borderId="18" xfId="0" applyNumberFormat="1" applyFill="1" applyBorder="1" applyAlignment="1">
      <alignment horizontal="left" vertical="center"/>
    </xf>
    <xf numFmtId="164" fontId="0" fillId="0" borderId="11" xfId="0" applyNumberFormat="1" applyBorder="1" applyAlignment="1">
      <alignment horizontal="left" vertical="center"/>
    </xf>
    <xf numFmtId="164" fontId="0" fillId="0" borderId="12" xfId="0" applyNumberFormat="1" applyBorder="1" applyAlignment="1">
      <alignment horizontal="left" vertical="center"/>
    </xf>
    <xf numFmtId="164" fontId="0" fillId="0" borderId="13" xfId="0" applyNumberFormat="1" applyBorder="1" applyAlignment="1">
      <alignment horizontal="left" vertical="center"/>
    </xf>
    <xf numFmtId="164" fontId="1" fillId="7" borderId="6" xfId="0" applyNumberFormat="1" applyFont="1" applyFill="1" applyBorder="1" applyAlignment="1">
      <alignment horizontal="left" vertical="center"/>
    </xf>
    <xf numFmtId="164" fontId="1" fillId="7" borderId="7" xfId="0" applyNumberFormat="1" applyFont="1" applyFill="1" applyBorder="1" applyAlignment="1">
      <alignment horizontal="left" vertical="center"/>
    </xf>
    <xf numFmtId="164" fontId="1" fillId="7" borderId="8" xfId="0" applyNumberFormat="1" applyFont="1" applyFill="1" applyBorder="1" applyAlignment="1">
      <alignment horizontal="left" vertical="center"/>
    </xf>
    <xf numFmtId="164" fontId="1" fillId="0" borderId="0" xfId="0" applyNumberFormat="1" applyFont="1" applyAlignment="1">
      <alignment horizontal="left" vertical="center"/>
    </xf>
    <xf numFmtId="164" fontId="0" fillId="7" borderId="11" xfId="0" applyNumberFormat="1" applyFill="1" applyBorder="1" applyAlignment="1">
      <alignment horizontal="left" vertical="center"/>
    </xf>
    <xf numFmtId="164" fontId="0" fillId="7" borderId="12" xfId="0" applyNumberFormat="1" applyFill="1" applyBorder="1" applyAlignment="1">
      <alignment horizontal="left" vertical="center"/>
    </xf>
    <xf numFmtId="164" fontId="0" fillId="7" borderId="13" xfId="0" applyNumberFormat="1" applyFill="1" applyBorder="1" applyAlignment="1">
      <alignment horizontal="left" vertical="center"/>
    </xf>
    <xf numFmtId="164" fontId="3" fillId="0" borderId="0" xfId="0" applyNumberFormat="1" applyFont="1" applyAlignment="1">
      <alignment horizontal="left" vertical="center"/>
    </xf>
    <xf numFmtId="164" fontId="6" fillId="4" borderId="15" xfId="0" applyNumberFormat="1" applyFont="1" applyFill="1" applyBorder="1" applyAlignment="1">
      <alignment horizontal="left" vertical="center"/>
    </xf>
    <xf numFmtId="2" fontId="4" fillId="5" borderId="15" xfId="0" applyNumberFormat="1" applyFont="1" applyFill="1" applyBorder="1" applyAlignment="1">
      <alignment horizontal="left" vertical="center"/>
    </xf>
    <xf numFmtId="2" fontId="4" fillId="5" borderId="16" xfId="0" applyNumberFormat="1" applyFont="1" applyFill="1" applyBorder="1" applyAlignment="1">
      <alignment horizontal="left" vertical="center"/>
    </xf>
    <xf numFmtId="164" fontId="4" fillId="8" borderId="6" xfId="0" applyNumberFormat="1" applyFont="1" applyFill="1" applyBorder="1" applyAlignment="1">
      <alignment horizontal="left" vertical="center"/>
    </xf>
    <xf numFmtId="164" fontId="4" fillId="8" borderId="7" xfId="0" applyNumberFormat="1" applyFont="1" applyFill="1" applyBorder="1" applyAlignment="1">
      <alignment horizontal="left" vertical="center"/>
    </xf>
    <xf numFmtId="164" fontId="4" fillId="8" borderId="8" xfId="0" applyNumberFormat="1" applyFont="1" applyFill="1" applyBorder="1" applyAlignment="1">
      <alignment horizontal="left" vertical="center"/>
    </xf>
    <xf numFmtId="164" fontId="0" fillId="8" borderId="11" xfId="0" applyNumberFormat="1" applyFill="1" applyBorder="1" applyAlignment="1">
      <alignment horizontal="left" vertical="center"/>
    </xf>
    <xf numFmtId="164" fontId="0" fillId="8" borderId="12" xfId="0" applyNumberFormat="1" applyFill="1" applyBorder="1" applyAlignment="1">
      <alignment horizontal="left" vertical="center"/>
    </xf>
    <xf numFmtId="164" fontId="0" fillId="8" borderId="13" xfId="0" applyNumberFormat="1" applyFill="1" applyBorder="1" applyAlignment="1">
      <alignment horizontal="left" vertical="center"/>
    </xf>
    <xf numFmtId="164" fontId="7" fillId="4" borderId="15" xfId="0" applyNumberFormat="1" applyFont="1" applyFill="1" applyBorder="1" applyAlignment="1">
      <alignment horizontal="left" vertical="center"/>
    </xf>
    <xf numFmtId="164" fontId="4" fillId="5" borderId="15" xfId="0" applyNumberFormat="1" applyFont="1" applyFill="1" applyBorder="1" applyAlignment="1">
      <alignment horizontal="left" vertical="center"/>
    </xf>
    <xf numFmtId="164" fontId="4" fillId="5" borderId="16" xfId="0" applyNumberFormat="1" applyFont="1" applyFill="1" applyBorder="1" applyAlignment="1">
      <alignment horizontal="left" vertical="center"/>
    </xf>
    <xf numFmtId="2" fontId="4" fillId="5" borderId="14" xfId="0" applyNumberFormat="1" applyFont="1" applyFill="1" applyBorder="1" applyAlignment="1">
      <alignment horizontal="left" vertical="center"/>
    </xf>
    <xf numFmtId="0" fontId="0" fillId="9" borderId="9" xfId="0" applyFill="1" applyBorder="1" applyAlignment="1">
      <alignment horizontal="left" vertical="center"/>
    </xf>
    <xf numFmtId="0" fontId="0" fillId="9" borderId="0" xfId="0" applyFill="1" applyAlignment="1">
      <alignment horizontal="left" vertical="center"/>
    </xf>
    <xf numFmtId="2" fontId="0" fillId="9" borderId="10" xfId="0" applyNumberFormat="1" applyFill="1" applyBorder="1" applyAlignment="1">
      <alignment horizontal="left" vertical="center"/>
    </xf>
    <xf numFmtId="0" fontId="0" fillId="9" borderId="11" xfId="0" applyFill="1" applyBorder="1" applyAlignment="1">
      <alignment horizontal="left" vertical="center"/>
    </xf>
    <xf numFmtId="0" fontId="0" fillId="9" borderId="12" xfId="0" applyFill="1" applyBorder="1" applyAlignment="1">
      <alignment horizontal="left" vertical="center"/>
    </xf>
    <xf numFmtId="2" fontId="0" fillId="9" borderId="13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64" fontId="1" fillId="3" borderId="19" xfId="0" applyNumberFormat="1" applyFont="1" applyFill="1" applyBorder="1" applyAlignment="1">
      <alignment horizontal="center"/>
    </xf>
    <xf numFmtId="0" fontId="0" fillId="6" borderId="20" xfId="0" applyFill="1" applyBorder="1" applyAlignment="1">
      <alignment horizontal="center"/>
    </xf>
    <xf numFmtId="164" fontId="1" fillId="3" borderId="21" xfId="0" applyNumberFormat="1" applyFont="1" applyFill="1" applyBorder="1" applyAlignment="1">
      <alignment horizontal="center"/>
    </xf>
    <xf numFmtId="0" fontId="0" fillId="6" borderId="22" xfId="0" applyFill="1" applyBorder="1" applyAlignment="1">
      <alignment horizontal="center"/>
    </xf>
    <xf numFmtId="164" fontId="1" fillId="3" borderId="23" xfId="0" applyNumberFormat="1" applyFont="1" applyFill="1" applyBorder="1" applyAlignment="1">
      <alignment horizontal="center"/>
    </xf>
    <xf numFmtId="0" fontId="0" fillId="6" borderId="24" xfId="0" applyFill="1" applyBorder="1" applyAlignment="1">
      <alignment horizontal="center"/>
    </xf>
    <xf numFmtId="0" fontId="0" fillId="3" borderId="0" xfId="0" applyFill="1"/>
    <xf numFmtId="165" fontId="0" fillId="0" borderId="0" xfId="0" applyNumberFormat="1" applyAlignment="1">
      <alignment horizontal="center"/>
    </xf>
    <xf numFmtId="165" fontId="0" fillId="0" borderId="12" xfId="0" applyNumberFormat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0" fillId="6" borderId="25" xfId="0" applyFill="1" applyBorder="1" applyAlignment="1">
      <alignment horizontal="center"/>
    </xf>
    <xf numFmtId="0" fontId="1" fillId="3" borderId="26" xfId="0" applyFont="1" applyFill="1" applyBorder="1" applyAlignment="1">
      <alignment horizontal="center"/>
    </xf>
    <xf numFmtId="0" fontId="0" fillId="6" borderId="27" xfId="0" applyFill="1" applyBorder="1" applyAlignment="1">
      <alignment horizontal="center"/>
    </xf>
    <xf numFmtId="0" fontId="1" fillId="3" borderId="29" xfId="0" applyFont="1" applyFill="1" applyBorder="1" applyAlignment="1">
      <alignment horizontal="center"/>
    </xf>
    <xf numFmtId="0" fontId="0" fillId="6" borderId="28" xfId="0" applyFill="1" applyBorder="1" applyAlignment="1">
      <alignment horizontal="center"/>
    </xf>
    <xf numFmtId="0" fontId="1" fillId="4" borderId="14" xfId="0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0" fontId="2" fillId="4" borderId="16" xfId="0" applyFont="1" applyFill="1" applyBorder="1" applyAlignment="1">
      <alignment horizontal="center" vertical="center"/>
    </xf>
    <xf numFmtId="164" fontId="5" fillId="2" borderId="14" xfId="0" applyNumberFormat="1" applyFont="1" applyFill="1" applyBorder="1" applyAlignment="1">
      <alignment horizontal="center"/>
    </xf>
    <xf numFmtId="164" fontId="5" fillId="2" borderId="15" xfId="0" applyNumberFormat="1" applyFont="1" applyFill="1" applyBorder="1" applyAlignment="1">
      <alignment horizontal="center"/>
    </xf>
    <xf numFmtId="164" fontId="5" fillId="2" borderId="16" xfId="0" applyNumberFormat="1" applyFont="1" applyFill="1" applyBorder="1" applyAlignment="1">
      <alignment horizontal="center"/>
    </xf>
    <xf numFmtId="164" fontId="5" fillId="2" borderId="14" xfId="0" applyNumberFormat="1" applyFont="1" applyFill="1" applyBorder="1" applyAlignment="1">
      <alignment horizontal="center" vertical="center"/>
    </xf>
    <xf numFmtId="164" fontId="5" fillId="2" borderId="15" xfId="0" applyNumberFormat="1" applyFont="1" applyFill="1" applyBorder="1" applyAlignment="1">
      <alignment horizontal="center" vertical="center"/>
    </xf>
    <xf numFmtId="164" fontId="5" fillId="2" borderId="16" xfId="0" applyNumberFormat="1" applyFont="1" applyFill="1" applyBorder="1" applyAlignment="1">
      <alignment horizontal="center" vertical="center"/>
    </xf>
    <xf numFmtId="2" fontId="5" fillId="2" borderId="14" xfId="0" applyNumberFormat="1" applyFont="1" applyFill="1" applyBorder="1" applyAlignment="1">
      <alignment horizontal="center"/>
    </xf>
    <xf numFmtId="2" fontId="5" fillId="2" borderId="15" xfId="0" applyNumberFormat="1" applyFont="1" applyFill="1" applyBorder="1" applyAlignment="1">
      <alignment horizontal="center"/>
    </xf>
    <xf numFmtId="2" fontId="5" fillId="2" borderId="16" xfId="0" applyNumberFormat="1" applyFont="1" applyFill="1" applyBorder="1" applyAlignment="1">
      <alignment horizontal="center"/>
    </xf>
    <xf numFmtId="164" fontId="4" fillId="4" borderId="14" xfId="0" applyNumberFormat="1" applyFont="1" applyFill="1" applyBorder="1" applyAlignment="1">
      <alignment horizontal="center" vertical="center" wrapText="1"/>
    </xf>
    <xf numFmtId="164" fontId="4" fillId="4" borderId="15" xfId="0" applyNumberFormat="1" applyFont="1" applyFill="1" applyBorder="1" applyAlignment="1">
      <alignment horizontal="center" vertical="center" wrapText="1"/>
    </xf>
    <xf numFmtId="164" fontId="4" fillId="4" borderId="16" xfId="0" applyNumberFormat="1" applyFont="1" applyFill="1" applyBorder="1" applyAlignment="1">
      <alignment horizontal="center" vertical="center" wrapText="1"/>
    </xf>
    <xf numFmtId="164" fontId="0" fillId="0" borderId="9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and Cumulative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'Part1 Q1'!$C$11</c:f>
              <c:strCache>
                <c:ptCount val="1"/>
                <c:pt idx="0">
                  <c:v>Forecasted Adoption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'Part1 Q1'!$C$12:$C$31</c:f>
              <c:numCache>
                <c:formatCode>0.0000</c:formatCode>
                <c:ptCount val="20"/>
                <c:pt idx="0">
                  <c:v>0.75</c:v>
                </c:pt>
                <c:pt idx="1">
                  <c:v>1.0185</c:v>
                </c:pt>
                <c:pt idx="2">
                  <c:v>1.3543035239999999</c:v>
                </c:pt>
                <c:pt idx="3">
                  <c:v>1.749406874287891</c:v>
                </c:pt>
                <c:pt idx="4">
                  <c:v>2.1729029007235652</c:v>
                </c:pt>
                <c:pt idx="5">
                  <c:v>2.5625539782997091</c:v>
                </c:pt>
                <c:pt idx="6">
                  <c:v>2.8279205644208791</c:v>
                </c:pt>
                <c:pt idx="7">
                  <c:v>2.8768659819299147</c:v>
                </c:pt>
                <c:pt idx="8">
                  <c:v>2.6640680411264492</c:v>
                </c:pt>
                <c:pt idx="9">
                  <c:v>2.2308276762882597</c:v>
                </c:pt>
                <c:pt idx="10">
                  <c:v>1.6933277225943453</c:v>
                </c:pt>
                <c:pt idx="11">
                  <c:v>1.1790159538386504</c:v>
                </c:pt>
                <c:pt idx="12">
                  <c:v>0.76673066624879027</c:v>
                </c:pt>
                <c:pt idx="13">
                  <c:v>0.47474592428845774</c:v>
                </c:pt>
                <c:pt idx="14">
                  <c:v>0.28452401566771535</c:v>
                </c:pt>
                <c:pt idx="15">
                  <c:v>0.16706401803220139</c:v>
                </c:pt>
                <c:pt idx="16">
                  <c:v>9.6887904073064135E-2</c:v>
                </c:pt>
                <c:pt idx="17">
                  <c:v>5.578045359212247E-2</c:v>
                </c:pt>
                <c:pt idx="18">
                  <c:v>3.1977754225090749E-2</c:v>
                </c:pt>
                <c:pt idx="19">
                  <c:v>1.828726916539658E-2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95-5E49-8F3C-8889DAED3444}"/>
            </c:ext>
          </c:extLst>
        </c:ser>
        <c:ser>
          <c:idx val="1"/>
          <c:order val="1"/>
          <c:tx>
            <c:strRef>
              <c:f>'Part1 Q1'!$D$11</c:f>
              <c:strCache>
                <c:ptCount val="1"/>
                <c:pt idx="0">
                  <c:v>Cumulative Adoption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'Part1 Q1'!$D$12:$D$31</c:f>
              <c:numCache>
                <c:formatCode>0.0000</c:formatCode>
                <c:ptCount val="20"/>
                <c:pt idx="0">
                  <c:v>0.75</c:v>
                </c:pt>
                <c:pt idx="1">
                  <c:v>1.7685</c:v>
                </c:pt>
                <c:pt idx="2">
                  <c:v>3.1228035240000001</c:v>
                </c:pt>
                <c:pt idx="3">
                  <c:v>4.8722103982878906</c:v>
                </c:pt>
                <c:pt idx="4">
                  <c:v>7.0451132990114562</c:v>
                </c:pt>
                <c:pt idx="5">
                  <c:v>9.6076672773111653</c:v>
                </c:pt>
                <c:pt idx="6">
                  <c:v>12.435587841732044</c:v>
                </c:pt>
                <c:pt idx="7">
                  <c:v>15.312453823661958</c:v>
                </c:pt>
                <c:pt idx="8">
                  <c:v>17.976521864788406</c:v>
                </c:pt>
                <c:pt idx="9">
                  <c:v>20.207349541076667</c:v>
                </c:pt>
                <c:pt idx="10">
                  <c:v>21.900677263671014</c:v>
                </c:pt>
                <c:pt idx="11">
                  <c:v>23.079693217509664</c:v>
                </c:pt>
                <c:pt idx="12">
                  <c:v>23.846423883758455</c:v>
                </c:pt>
                <c:pt idx="13">
                  <c:v>24.321169808046911</c:v>
                </c:pt>
                <c:pt idx="14">
                  <c:v>24.605693823714624</c:v>
                </c:pt>
                <c:pt idx="15">
                  <c:v>24.772757841746824</c:v>
                </c:pt>
                <c:pt idx="16">
                  <c:v>24.869645745819888</c:v>
                </c:pt>
                <c:pt idx="17">
                  <c:v>24.925426199412009</c:v>
                </c:pt>
                <c:pt idx="18">
                  <c:v>24.957403953637098</c:v>
                </c:pt>
                <c:pt idx="19">
                  <c:v>24.975691222802496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66-49F3-97A1-1F3FF27528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393166912"/>
        <c:axId val="516871936"/>
      </c:lineChart>
      <c:catAx>
        <c:axId val="393166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871936"/>
        <c:crosses val="autoZero"/>
        <c:auto val="1"/>
        <c:lblAlgn val="ctr"/>
        <c:lblOffset val="100"/>
        <c:noMultiLvlLbl val="0"/>
      </c:catAx>
      <c:valAx>
        <c:axId val="516871936"/>
        <c:scaling>
          <c:orientation val="minMax"/>
        </c:scaling>
        <c:delete val="0"/>
        <c:axPos val="l"/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16691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and Cumulative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'Part1 Q2'!$C$11</c:f>
              <c:strCache>
                <c:ptCount val="1"/>
                <c:pt idx="0">
                  <c:v>Forecasted Adoption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'Part1 Q2'!$C$12:$C$31</c:f>
              <c:numCache>
                <c:formatCode>0.0</c:formatCode>
                <c:ptCount val="20"/>
                <c:pt idx="0">
                  <c:v>10</c:v>
                </c:pt>
                <c:pt idx="1">
                  <c:v>6.18</c:v>
                </c:pt>
                <c:pt idx="2">
                  <c:v>3.6992491199999997</c:v>
                </c:pt>
                <c:pt idx="3">
                  <c:v>2.1704563709099745</c:v>
                </c:pt>
                <c:pt idx="4">
                  <c:v>1.2581815536802701</c:v>
                </c:pt>
                <c:pt idx="5">
                  <c:v>0.72417267532155516</c:v>
                </c:pt>
                <c:pt idx="6">
                  <c:v>0.41509003037494607</c:v>
                </c:pt>
                <c:pt idx="7">
                  <c:v>0.23735883529837032</c:v>
                </c:pt>
                <c:pt idx="8">
                  <c:v>0.13554186639931753</c:v>
                </c:pt>
                <c:pt idx="9">
                  <c:v>7.7339447438897868E-2</c:v>
                </c:pt>
                <c:pt idx="10">
                  <c:v>4.4109708648679358E-2</c:v>
                </c:pt>
                <c:pt idx="11">
                  <c:v>2.5151061774007943E-2</c:v>
                </c:pt>
                <c:pt idx="12">
                  <c:v>1.433887735282624E-2</c:v>
                </c:pt>
                <c:pt idx="13">
                  <c:v>8.1740610277171166E-3</c:v>
                </c:pt>
                <c:pt idx="14">
                  <c:v>4.659507549715336E-3</c:v>
                </c:pt>
                <c:pt idx="15">
                  <c:v>2.6560144315235235E-3</c:v>
                </c:pt>
                <c:pt idx="16">
                  <c:v>1.5139591348173331E-3</c:v>
                </c:pt>
                <c:pt idx="17">
                  <c:v>8.6296674944630336E-4</c:v>
                </c:pt>
                <c:pt idx="18">
                  <c:v>4.9189431008356266E-4</c:v>
                </c:pt>
                <c:pt idx="19">
                  <c:v>2.8038081687498106E-4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CE-1D47-A526-FCA92C11DDAD}"/>
            </c:ext>
          </c:extLst>
        </c:ser>
        <c:ser>
          <c:idx val="1"/>
          <c:order val="1"/>
          <c:tx>
            <c:strRef>
              <c:f>'Part1 Q2'!$D$11</c:f>
              <c:strCache>
                <c:ptCount val="1"/>
                <c:pt idx="0">
                  <c:v>Cumulative Adoption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'Part1 Q2'!$D$12:$D$31</c:f>
              <c:numCache>
                <c:formatCode>0.0</c:formatCode>
                <c:ptCount val="20"/>
                <c:pt idx="0">
                  <c:v>10</c:v>
                </c:pt>
                <c:pt idx="1">
                  <c:v>16.18</c:v>
                </c:pt>
                <c:pt idx="2">
                  <c:v>19.879249120000001</c:v>
                </c:pt>
                <c:pt idx="3">
                  <c:v>22.049705490909975</c:v>
                </c:pt>
                <c:pt idx="4">
                  <c:v>23.307887044590245</c:v>
                </c:pt>
                <c:pt idx="5">
                  <c:v>24.0320597199118</c:v>
                </c:pt>
                <c:pt idx="6">
                  <c:v>24.447149750286744</c:v>
                </c:pt>
                <c:pt idx="7">
                  <c:v>24.684508585585114</c:v>
                </c:pt>
                <c:pt idx="8">
                  <c:v>24.820050451984432</c:v>
                </c:pt>
                <c:pt idx="9">
                  <c:v>24.897389899423331</c:v>
                </c:pt>
                <c:pt idx="10">
                  <c:v>24.941499608072011</c:v>
                </c:pt>
                <c:pt idx="11">
                  <c:v>24.966650669846018</c:v>
                </c:pt>
                <c:pt idx="12">
                  <c:v>24.980989547198845</c:v>
                </c:pt>
                <c:pt idx="13">
                  <c:v>24.989163608226562</c:v>
                </c:pt>
                <c:pt idx="14">
                  <c:v>24.993823115776276</c:v>
                </c:pt>
                <c:pt idx="15">
                  <c:v>24.996479130207799</c:v>
                </c:pt>
                <c:pt idx="16">
                  <c:v>24.997993089342618</c:v>
                </c:pt>
                <c:pt idx="17">
                  <c:v>24.998856056092063</c:v>
                </c:pt>
                <c:pt idx="18">
                  <c:v>24.999347950402147</c:v>
                </c:pt>
                <c:pt idx="19">
                  <c:v>24.999628331219022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CE-1D47-A526-FCA92C11DD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514817312"/>
        <c:axId val="514819040"/>
      </c:lineChart>
      <c:catAx>
        <c:axId val="514817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819040"/>
        <c:crosses val="autoZero"/>
        <c:auto val="1"/>
        <c:lblAlgn val="ctr"/>
        <c:lblOffset val="100"/>
        <c:noMultiLvlLbl val="0"/>
      </c:catAx>
      <c:valAx>
        <c:axId val="514819040"/>
        <c:scaling>
          <c:orientation val="minMax"/>
        </c:scaling>
        <c:delete val="0"/>
        <c:axPos val="l"/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81731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Actual</a:t>
            </a:r>
            <a:r>
              <a:rPr lang="en-US" baseline="0"/>
              <a:t> Vs MA Vs Smoothed  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'Part2 Q1'!$C$5</c:f>
              <c:strCache>
                <c:ptCount val="1"/>
                <c:pt idx="0">
                  <c:v>Revs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'Part2 Q1'!$C$6:$C$109</c:f>
              <c:numCache>
                <c:formatCode>0.0000</c:formatCode>
                <c:ptCount val="104"/>
                <c:pt idx="0">
                  <c:v>19.539999959999999</c:v>
                </c:pt>
                <c:pt idx="1">
                  <c:v>23.54999995</c:v>
                </c:pt>
                <c:pt idx="2">
                  <c:v>32.568999890000001</c:v>
                </c:pt>
                <c:pt idx="3">
                  <c:v>41.466999889999997</c:v>
                </c:pt>
                <c:pt idx="4">
                  <c:v>67.620999810000001</c:v>
                </c:pt>
                <c:pt idx="5">
                  <c:v>78.764999869999997</c:v>
                </c:pt>
                <c:pt idx="6">
                  <c:v>90.718999859999997</c:v>
                </c:pt>
                <c:pt idx="7">
                  <c:v>97.677999970000002</c:v>
                </c:pt>
                <c:pt idx="8">
                  <c:v>133.553</c:v>
                </c:pt>
                <c:pt idx="9">
                  <c:v>131.0189996</c:v>
                </c:pt>
                <c:pt idx="10">
                  <c:v>142.6809998</c:v>
                </c:pt>
                <c:pt idx="11">
                  <c:v>175.80799959999999</c:v>
                </c:pt>
                <c:pt idx="12">
                  <c:v>214.2929997</c:v>
                </c:pt>
                <c:pt idx="13">
                  <c:v>227.98199990000001</c:v>
                </c:pt>
                <c:pt idx="14">
                  <c:v>267.28399940000003</c:v>
                </c:pt>
                <c:pt idx="15">
                  <c:v>273.2099991</c:v>
                </c:pt>
                <c:pt idx="16">
                  <c:v>316.2279997</c:v>
                </c:pt>
                <c:pt idx="17">
                  <c:v>300.10199929999999</c:v>
                </c:pt>
                <c:pt idx="18">
                  <c:v>422.14299970000002</c:v>
                </c:pt>
                <c:pt idx="19">
                  <c:v>477.39899919999999</c:v>
                </c:pt>
                <c:pt idx="20">
                  <c:v>698.29599949999999</c:v>
                </c:pt>
                <c:pt idx="21">
                  <c:v>435.34399989999997</c:v>
                </c:pt>
                <c:pt idx="22">
                  <c:v>374.92899990000001</c:v>
                </c:pt>
                <c:pt idx="23">
                  <c:v>409.70899960000003</c:v>
                </c:pt>
                <c:pt idx="24">
                  <c:v>533.88999939999997</c:v>
                </c:pt>
                <c:pt idx="25">
                  <c:v>408.9429998</c:v>
                </c:pt>
                <c:pt idx="26">
                  <c:v>448.27899930000001</c:v>
                </c:pt>
                <c:pt idx="27">
                  <c:v>510.78599930000001</c:v>
                </c:pt>
                <c:pt idx="28">
                  <c:v>662.25299840000002</c:v>
                </c:pt>
                <c:pt idx="29">
                  <c:v>575.32699969999999</c:v>
                </c:pt>
                <c:pt idx="30">
                  <c:v>637.06399920000001</c:v>
                </c:pt>
                <c:pt idx="31">
                  <c:v>786.42399980000005</c:v>
                </c:pt>
                <c:pt idx="32">
                  <c:v>1042.441998</c:v>
                </c:pt>
                <c:pt idx="33">
                  <c:v>867.16099929999996</c:v>
                </c:pt>
                <c:pt idx="34">
                  <c:v>993.05099870000004</c:v>
                </c:pt>
                <c:pt idx="35">
                  <c:v>1168.7189980000001</c:v>
                </c:pt>
                <c:pt idx="36">
                  <c:v>1405.1369970000001</c:v>
                </c:pt>
                <c:pt idx="37">
                  <c:v>1246.9169999999999</c:v>
                </c:pt>
                <c:pt idx="38">
                  <c:v>1248.211998</c:v>
                </c:pt>
                <c:pt idx="39">
                  <c:v>1383.7469980000001</c:v>
                </c:pt>
                <c:pt idx="40">
                  <c:v>1493.3829989999999</c:v>
                </c:pt>
                <c:pt idx="41">
                  <c:v>1346.202</c:v>
                </c:pt>
                <c:pt idx="42">
                  <c:v>1364.759998</c:v>
                </c:pt>
                <c:pt idx="43">
                  <c:v>1354.0899959999999</c:v>
                </c:pt>
                <c:pt idx="44">
                  <c:v>1675.505997</c:v>
                </c:pt>
                <c:pt idx="45">
                  <c:v>1597.6779979999999</c:v>
                </c:pt>
                <c:pt idx="46">
                  <c:v>1528.6039960000001</c:v>
                </c:pt>
                <c:pt idx="47">
                  <c:v>1507.060997</c:v>
                </c:pt>
                <c:pt idx="48">
                  <c:v>1862.6120000000001</c:v>
                </c:pt>
                <c:pt idx="49">
                  <c:v>1716.0249980000001</c:v>
                </c:pt>
                <c:pt idx="50">
                  <c:v>1740.1709980000001</c:v>
                </c:pt>
                <c:pt idx="51">
                  <c:v>1767.733997</c:v>
                </c:pt>
                <c:pt idx="52">
                  <c:v>2000.2919999999999</c:v>
                </c:pt>
                <c:pt idx="53">
                  <c:v>1973.8939969999999</c:v>
                </c:pt>
                <c:pt idx="54">
                  <c:v>1861.9789960000001</c:v>
                </c:pt>
                <c:pt idx="55">
                  <c:v>2140.788994</c:v>
                </c:pt>
                <c:pt idx="56">
                  <c:v>2468.8539959999998</c:v>
                </c:pt>
                <c:pt idx="57">
                  <c:v>2076.6999970000002</c:v>
                </c:pt>
                <c:pt idx="58">
                  <c:v>2149.9079969999998</c:v>
                </c:pt>
                <c:pt idx="59">
                  <c:v>2493.2859960000001</c:v>
                </c:pt>
                <c:pt idx="60">
                  <c:v>2832</c:v>
                </c:pt>
                <c:pt idx="61">
                  <c:v>2652</c:v>
                </c:pt>
                <c:pt idx="62">
                  <c:v>2575</c:v>
                </c:pt>
                <c:pt idx="63">
                  <c:v>3003</c:v>
                </c:pt>
                <c:pt idx="64">
                  <c:v>3148</c:v>
                </c:pt>
                <c:pt idx="65">
                  <c:v>2185</c:v>
                </c:pt>
                <c:pt idx="66">
                  <c:v>2179</c:v>
                </c:pt>
                <c:pt idx="67">
                  <c:v>2321</c:v>
                </c:pt>
                <c:pt idx="68">
                  <c:v>2129</c:v>
                </c:pt>
                <c:pt idx="69">
                  <c:v>1601</c:v>
                </c:pt>
                <c:pt idx="70">
                  <c:v>1737</c:v>
                </c:pt>
                <c:pt idx="71">
                  <c:v>1614</c:v>
                </c:pt>
                <c:pt idx="72">
                  <c:v>1578</c:v>
                </c:pt>
                <c:pt idx="73">
                  <c:v>1405</c:v>
                </c:pt>
                <c:pt idx="74">
                  <c:v>1402</c:v>
                </c:pt>
                <c:pt idx="75">
                  <c:v>1556</c:v>
                </c:pt>
                <c:pt idx="76">
                  <c:v>1710</c:v>
                </c:pt>
                <c:pt idx="77">
                  <c:v>1530</c:v>
                </c:pt>
                <c:pt idx="78">
                  <c:v>1558</c:v>
                </c:pt>
                <c:pt idx="79">
                  <c:v>1336</c:v>
                </c:pt>
                <c:pt idx="80">
                  <c:v>2343</c:v>
                </c:pt>
                <c:pt idx="81">
                  <c:v>1945</c:v>
                </c:pt>
                <c:pt idx="82">
                  <c:v>1825</c:v>
                </c:pt>
                <c:pt idx="83">
                  <c:v>1870</c:v>
                </c:pt>
                <c:pt idx="84">
                  <c:v>1007</c:v>
                </c:pt>
                <c:pt idx="85">
                  <c:v>1431</c:v>
                </c:pt>
                <c:pt idx="86">
                  <c:v>1475</c:v>
                </c:pt>
                <c:pt idx="87">
                  <c:v>1450</c:v>
                </c:pt>
                <c:pt idx="88">
                  <c:v>1375</c:v>
                </c:pt>
                <c:pt idx="89">
                  <c:v>1495</c:v>
                </c:pt>
                <c:pt idx="90">
                  <c:v>1429</c:v>
                </c:pt>
                <c:pt idx="91">
                  <c:v>1443</c:v>
                </c:pt>
                <c:pt idx="92">
                  <c:v>1472</c:v>
                </c:pt>
                <c:pt idx="93">
                  <c:v>1475</c:v>
                </c:pt>
                <c:pt idx="94">
                  <c:v>1545</c:v>
                </c:pt>
                <c:pt idx="95">
                  <c:v>1715</c:v>
                </c:pt>
                <c:pt idx="96">
                  <c:v>2006</c:v>
                </c:pt>
                <c:pt idx="97">
                  <c:v>1909</c:v>
                </c:pt>
                <c:pt idx="98">
                  <c:v>2014</c:v>
                </c:pt>
                <c:pt idx="99">
                  <c:v>2350</c:v>
                </c:pt>
                <c:pt idx="100">
                  <c:v>3490</c:v>
                </c:pt>
                <c:pt idx="101">
                  <c:v>3243</c:v>
                </c:pt>
                <c:pt idx="102">
                  <c:v>3520</c:v>
                </c:pt>
                <c:pt idx="103">
                  <c:v>3678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7B-954B-A829-F8E79491624C}"/>
            </c:ext>
          </c:extLst>
        </c:ser>
        <c:ser>
          <c:idx val="1"/>
          <c:order val="1"/>
          <c:tx>
            <c:strRef>
              <c:f>'Part2 Q1'!$E$5</c:f>
              <c:strCache>
                <c:ptCount val="1"/>
                <c:pt idx="0">
                  <c:v>2 Period MA Forecast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'Part2 Q1'!$E$6:$E$109</c:f>
              <c:numCache>
                <c:formatCode>0.0000</c:formatCode>
                <c:ptCount val="104"/>
                <c:pt idx="0">
                  <c:v>0</c:v>
                </c:pt>
                <c:pt idx="1">
                  <c:v>0</c:v>
                </c:pt>
                <c:pt idx="2">
                  <c:v>21.544999955000002</c:v>
                </c:pt>
                <c:pt idx="3">
                  <c:v>28.05949992</c:v>
                </c:pt>
                <c:pt idx="4">
                  <c:v>37.017999889999999</c:v>
                </c:pt>
                <c:pt idx="5">
                  <c:v>54.543999849999999</c:v>
                </c:pt>
                <c:pt idx="6">
                  <c:v>73.192999839999999</c:v>
                </c:pt>
                <c:pt idx="7">
                  <c:v>84.741999864999997</c:v>
                </c:pt>
                <c:pt idx="8">
                  <c:v>94.198499914999999</c:v>
                </c:pt>
                <c:pt idx="9">
                  <c:v>115.615499985</c:v>
                </c:pt>
                <c:pt idx="10">
                  <c:v>132.28599980000001</c:v>
                </c:pt>
                <c:pt idx="11">
                  <c:v>136.84999970000001</c:v>
                </c:pt>
                <c:pt idx="12">
                  <c:v>159.24449970000001</c:v>
                </c:pt>
                <c:pt idx="13">
                  <c:v>195.05049965000001</c:v>
                </c:pt>
                <c:pt idx="14">
                  <c:v>221.1374998</c:v>
                </c:pt>
                <c:pt idx="15">
                  <c:v>247.63299965000002</c:v>
                </c:pt>
                <c:pt idx="16">
                  <c:v>270.24699925000004</c:v>
                </c:pt>
                <c:pt idx="17">
                  <c:v>294.71899940000003</c:v>
                </c:pt>
                <c:pt idx="18">
                  <c:v>308.16499950000002</c:v>
                </c:pt>
                <c:pt idx="19">
                  <c:v>361.1224995</c:v>
                </c:pt>
                <c:pt idx="20">
                  <c:v>449.77099944999998</c:v>
                </c:pt>
                <c:pt idx="21">
                  <c:v>587.84749935000002</c:v>
                </c:pt>
                <c:pt idx="22">
                  <c:v>566.81999969999993</c:v>
                </c:pt>
                <c:pt idx="23">
                  <c:v>405.13649989999999</c:v>
                </c:pt>
                <c:pt idx="24">
                  <c:v>392.31899974999999</c:v>
                </c:pt>
                <c:pt idx="25">
                  <c:v>471.79949950000002</c:v>
                </c:pt>
                <c:pt idx="26">
                  <c:v>471.41649959999995</c:v>
                </c:pt>
                <c:pt idx="27">
                  <c:v>428.61099954999997</c:v>
                </c:pt>
                <c:pt idx="28">
                  <c:v>479.53249930000004</c:v>
                </c:pt>
                <c:pt idx="29">
                  <c:v>586.51949884999999</c:v>
                </c:pt>
                <c:pt idx="30">
                  <c:v>618.78999905000001</c:v>
                </c:pt>
                <c:pt idx="31">
                  <c:v>606.19549944999994</c:v>
                </c:pt>
                <c:pt idx="32">
                  <c:v>711.74399949999997</c:v>
                </c:pt>
                <c:pt idx="33">
                  <c:v>914.43299890000003</c:v>
                </c:pt>
                <c:pt idx="34">
                  <c:v>954.80149864999998</c:v>
                </c:pt>
                <c:pt idx="35">
                  <c:v>930.105999</c:v>
                </c:pt>
                <c:pt idx="36">
                  <c:v>1080.8849983499999</c:v>
                </c:pt>
                <c:pt idx="37">
                  <c:v>1286.9279974999999</c:v>
                </c:pt>
                <c:pt idx="38">
                  <c:v>1326.0269985</c:v>
                </c:pt>
                <c:pt idx="39">
                  <c:v>1247.5644990000001</c:v>
                </c:pt>
                <c:pt idx="40">
                  <c:v>1315.9794980000001</c:v>
                </c:pt>
                <c:pt idx="41">
                  <c:v>1438.5649985</c:v>
                </c:pt>
                <c:pt idx="42">
                  <c:v>1419.7924994999998</c:v>
                </c:pt>
                <c:pt idx="43">
                  <c:v>1355.4809989999999</c:v>
                </c:pt>
                <c:pt idx="44">
                  <c:v>1359.4249970000001</c:v>
                </c:pt>
                <c:pt idx="45">
                  <c:v>1514.7979965</c:v>
                </c:pt>
                <c:pt idx="46">
                  <c:v>1636.5919974999999</c:v>
                </c:pt>
                <c:pt idx="47">
                  <c:v>1563.140997</c:v>
                </c:pt>
                <c:pt idx="48">
                  <c:v>1517.8324965000002</c:v>
                </c:pt>
                <c:pt idx="49">
                  <c:v>1684.8364985000001</c:v>
                </c:pt>
                <c:pt idx="50">
                  <c:v>1789.318499</c:v>
                </c:pt>
                <c:pt idx="51">
                  <c:v>1728.0979980000002</c:v>
                </c:pt>
                <c:pt idx="52">
                  <c:v>1753.9524974999999</c:v>
                </c:pt>
                <c:pt idx="53">
                  <c:v>1884.0129984999999</c:v>
                </c:pt>
                <c:pt idx="54">
                  <c:v>1987.0929984999998</c:v>
                </c:pt>
                <c:pt idx="55">
                  <c:v>1917.9364965</c:v>
                </c:pt>
                <c:pt idx="56">
                  <c:v>2001.3839950000001</c:v>
                </c:pt>
                <c:pt idx="57">
                  <c:v>2304.8214950000001</c:v>
                </c:pt>
                <c:pt idx="58">
                  <c:v>2272.7769964999998</c:v>
                </c:pt>
                <c:pt idx="59">
                  <c:v>2113.303997</c:v>
                </c:pt>
                <c:pt idx="60">
                  <c:v>2321.5969964999999</c:v>
                </c:pt>
                <c:pt idx="61">
                  <c:v>2662.6429980000003</c:v>
                </c:pt>
                <c:pt idx="62">
                  <c:v>2742</c:v>
                </c:pt>
                <c:pt idx="63">
                  <c:v>2613.5</c:v>
                </c:pt>
                <c:pt idx="64">
                  <c:v>2789</c:v>
                </c:pt>
                <c:pt idx="65">
                  <c:v>3075.5</c:v>
                </c:pt>
                <c:pt idx="66">
                  <c:v>2666.5</c:v>
                </c:pt>
                <c:pt idx="67">
                  <c:v>2182</c:v>
                </c:pt>
                <c:pt idx="68">
                  <c:v>2250</c:v>
                </c:pt>
                <c:pt idx="69">
                  <c:v>2225</c:v>
                </c:pt>
                <c:pt idx="70">
                  <c:v>1865</c:v>
                </c:pt>
                <c:pt idx="71">
                  <c:v>1669</c:v>
                </c:pt>
                <c:pt idx="72">
                  <c:v>1675.5</c:v>
                </c:pt>
                <c:pt idx="73">
                  <c:v>1596</c:v>
                </c:pt>
                <c:pt idx="74">
                  <c:v>1491.5</c:v>
                </c:pt>
                <c:pt idx="75">
                  <c:v>1403.5</c:v>
                </c:pt>
                <c:pt idx="76">
                  <c:v>1479</c:v>
                </c:pt>
                <c:pt idx="77">
                  <c:v>1633</c:v>
                </c:pt>
                <c:pt idx="78">
                  <c:v>1620</c:v>
                </c:pt>
                <c:pt idx="79">
                  <c:v>1544</c:v>
                </c:pt>
                <c:pt idx="80">
                  <c:v>1447</c:v>
                </c:pt>
                <c:pt idx="81">
                  <c:v>1839.5</c:v>
                </c:pt>
                <c:pt idx="82">
                  <c:v>2144</c:v>
                </c:pt>
                <c:pt idx="83">
                  <c:v>1885</c:v>
                </c:pt>
                <c:pt idx="84">
                  <c:v>1847.5</c:v>
                </c:pt>
                <c:pt idx="85">
                  <c:v>1438.5</c:v>
                </c:pt>
                <c:pt idx="86">
                  <c:v>1219</c:v>
                </c:pt>
                <c:pt idx="87">
                  <c:v>1453</c:v>
                </c:pt>
                <c:pt idx="88">
                  <c:v>1462.5</c:v>
                </c:pt>
                <c:pt idx="89">
                  <c:v>1412.5</c:v>
                </c:pt>
                <c:pt idx="90">
                  <c:v>1435</c:v>
                </c:pt>
                <c:pt idx="91">
                  <c:v>1462</c:v>
                </c:pt>
                <c:pt idx="92">
                  <c:v>1436</c:v>
                </c:pt>
                <c:pt idx="93">
                  <c:v>1457.5</c:v>
                </c:pt>
                <c:pt idx="94">
                  <c:v>1473.5</c:v>
                </c:pt>
                <c:pt idx="95">
                  <c:v>1510</c:v>
                </c:pt>
                <c:pt idx="96">
                  <c:v>1630</c:v>
                </c:pt>
                <c:pt idx="97">
                  <c:v>1860.5</c:v>
                </c:pt>
                <c:pt idx="98">
                  <c:v>1957.5</c:v>
                </c:pt>
                <c:pt idx="99">
                  <c:v>1961.5</c:v>
                </c:pt>
                <c:pt idx="100">
                  <c:v>2182</c:v>
                </c:pt>
                <c:pt idx="101">
                  <c:v>2920</c:v>
                </c:pt>
                <c:pt idx="102">
                  <c:v>3366.5</c:v>
                </c:pt>
                <c:pt idx="103">
                  <c:v>3381.5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7B-954B-A829-F8E79491624C}"/>
            </c:ext>
          </c:extLst>
        </c:ser>
        <c:ser>
          <c:idx val="2"/>
          <c:order val="2"/>
          <c:tx>
            <c:strRef>
              <c:f>'Part2 Q1'!$F$5</c:f>
              <c:strCache>
                <c:ptCount val="1"/>
                <c:pt idx="0">
                  <c:v>Smoothed Forecast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'Part2 Q1'!$F$6:$F$109</c:f>
              <c:numCache>
                <c:formatCode>0.0000</c:formatCode>
                <c:ptCount val="104"/>
                <c:pt idx="0">
                  <c:v>0</c:v>
                </c:pt>
                <c:pt idx="1">
                  <c:v>0</c:v>
                </c:pt>
                <c:pt idx="2">
                  <c:v>21.544999955000002</c:v>
                </c:pt>
                <c:pt idx="3">
                  <c:v>30.50095529531054</c:v>
                </c:pt>
                <c:pt idx="4">
                  <c:v>39.409827413322994</c:v>
                </c:pt>
                <c:pt idx="5">
                  <c:v>62.328731764934886</c:v>
                </c:pt>
                <c:pt idx="6">
                  <c:v>75.681642140322481</c:v>
                </c:pt>
                <c:pt idx="7">
                  <c:v>87.898070384859281</c:v>
                </c:pt>
                <c:pt idx="8">
                  <c:v>95.843336450928248</c:v>
                </c:pt>
                <c:pt idx="9">
                  <c:v>126.47886481041049</c:v>
                </c:pt>
                <c:pt idx="10">
                  <c:v>130.16729411504599</c:v>
                </c:pt>
                <c:pt idx="11">
                  <c:v>140.33349421637411</c:v>
                </c:pt>
                <c:pt idx="12">
                  <c:v>169.15316836447261</c:v>
                </c:pt>
                <c:pt idx="13">
                  <c:v>205.82500398618913</c:v>
                </c:pt>
                <c:pt idx="14">
                  <c:v>223.82546362421192</c:v>
                </c:pt>
                <c:pt idx="15">
                  <c:v>259.13140591903527</c:v>
                </c:pt>
                <c:pt idx="16">
                  <c:v>270.56892882601636</c:v>
                </c:pt>
                <c:pt idx="17">
                  <c:v>307.66259737087847</c:v>
                </c:pt>
                <c:pt idx="18">
                  <c:v>301.52032786180069</c:v>
                </c:pt>
                <c:pt idx="19">
                  <c:v>399.51481882528844</c:v>
                </c:pt>
                <c:pt idx="20">
                  <c:v>462.78833526808472</c:v>
                </c:pt>
                <c:pt idx="21">
                  <c:v>654.11599633468313</c:v>
                </c:pt>
                <c:pt idx="22">
                  <c:v>476.38447952298611</c:v>
                </c:pt>
                <c:pt idx="23">
                  <c:v>393.96151599878959</c:v>
                </c:pt>
                <c:pt idx="24">
                  <c:v>406.7548542323056</c:v>
                </c:pt>
                <c:pt idx="25">
                  <c:v>510.04011267019655</c:v>
                </c:pt>
                <c:pt idx="26">
                  <c:v>427.90828817469736</c:v>
                </c:pt>
                <c:pt idx="27">
                  <c:v>444.45756068597098</c:v>
                </c:pt>
                <c:pt idx="28">
                  <c:v>498.34313194162553</c:v>
                </c:pt>
                <c:pt idx="29">
                  <c:v>631.50436674686387</c:v>
                </c:pt>
                <c:pt idx="30">
                  <c:v>585.86557924917997</c:v>
                </c:pt>
                <c:pt idx="31">
                  <c:v>627.45944402399937</c:v>
                </c:pt>
                <c:pt idx="32">
                  <c:v>756.60308250517699</c:v>
                </c:pt>
                <c:pt idx="33">
                  <c:v>988.82011595841914</c:v>
                </c:pt>
                <c:pt idx="34">
                  <c:v>889.98361178944197</c:v>
                </c:pt>
                <c:pt idx="35">
                  <c:v>973.71609724445614</c:v>
                </c:pt>
                <c:pt idx="36">
                  <c:v>1132.1374761173743</c:v>
                </c:pt>
                <c:pt idx="37">
                  <c:v>1353.9237180773778</c:v>
                </c:pt>
                <c:pt idx="38">
                  <c:v>1266.990899330568</c:v>
                </c:pt>
                <c:pt idx="39">
                  <c:v>1251.7348214415704</c:v>
                </c:pt>
                <c:pt idx="40">
                  <c:v>1358.9822057490419</c:v>
                </c:pt>
                <c:pt idx="41">
                  <c:v>1468.1701147798024</c:v>
                </c:pt>
                <c:pt idx="42">
                  <c:v>1369.0825789170963</c:v>
                </c:pt>
                <c:pt idx="43">
                  <c:v>1365.5708915189964</c:v>
                </c:pt>
                <c:pt idx="44">
                  <c:v>1356.2437518109805</c:v>
                </c:pt>
                <c:pt idx="45">
                  <c:v>1615.614073528978</c:v>
                </c:pt>
                <c:pt idx="46">
                  <c:v>1601.0427117396907</c:v>
                </c:pt>
                <c:pt idx="47">
                  <c:v>1542.1931193141336</c:v>
                </c:pt>
                <c:pt idx="48">
                  <c:v>1513.6515989666275</c:v>
                </c:pt>
                <c:pt idx="49">
                  <c:v>1797.1488581846122</c:v>
                </c:pt>
                <c:pt idx="50">
                  <c:v>1731.2434088802911</c:v>
                </c:pt>
                <c:pt idx="51">
                  <c:v>1738.4962290838641</c:v>
                </c:pt>
                <c:pt idx="52">
                  <c:v>1762.2491450173927</c:v>
                </c:pt>
                <c:pt idx="53">
                  <c:v>1955.6364083405442</c:v>
                </c:pt>
                <c:pt idx="54">
                  <c:v>1970.4689690825583</c:v>
                </c:pt>
                <c:pt idx="55">
                  <c:v>1882.3311461936032</c:v>
                </c:pt>
                <c:pt idx="56">
                  <c:v>2092.3036567120253</c:v>
                </c:pt>
                <c:pt idx="57">
                  <c:v>2398.2151264077916</c:v>
                </c:pt>
                <c:pt idx="58">
                  <c:v>2137.0145497397598</c:v>
                </c:pt>
                <c:pt idx="59">
                  <c:v>2147.4892538876384</c:v>
                </c:pt>
                <c:pt idx="60">
                  <c:v>2428.41634001277</c:v>
                </c:pt>
                <c:pt idx="61">
                  <c:v>2756.2898211662969</c:v>
                </c:pt>
                <c:pt idx="62">
                  <c:v>2671.5642237133316</c:v>
                </c:pt>
                <c:pt idx="63">
                  <c:v>2593.1149421324576</c:v>
                </c:pt>
                <c:pt idx="64">
                  <c:v>2926.1077119589127</c:v>
                </c:pt>
                <c:pt idx="65">
                  <c:v>3106.3741700297237</c:v>
                </c:pt>
                <c:pt idx="66">
                  <c:v>2357.8449640104664</c:v>
                </c:pt>
                <c:pt idx="67">
                  <c:v>2212.5503776569349</c:v>
                </c:pt>
                <c:pt idx="68">
                  <c:v>2300.6554193935881</c:v>
                </c:pt>
                <c:pt idx="69">
                  <c:v>2161.2016567778637</c:v>
                </c:pt>
                <c:pt idx="70">
                  <c:v>1706.0908939646633</c:v>
                </c:pt>
                <c:pt idx="71">
                  <c:v>1731.2016137481899</c:v>
                </c:pt>
                <c:pt idx="72">
                  <c:v>1635.9864083118598</c:v>
                </c:pt>
                <c:pt idx="73">
                  <c:v>1588.8779462066277</c:v>
                </c:pt>
                <c:pt idx="74">
                  <c:v>1439.4945387316184</c:v>
                </c:pt>
                <c:pt idx="75">
                  <c:v>1409.0337789016232</c:v>
                </c:pt>
                <c:pt idx="76">
                  <c:v>1528.4299073896509</c:v>
                </c:pt>
                <c:pt idx="77">
                  <c:v>1675.9384025041636</c:v>
                </c:pt>
                <c:pt idx="78">
                  <c:v>1557.3772792303948</c:v>
                </c:pt>
                <c:pt idx="79">
                  <c:v>1557.8831808482241</c:v>
                </c:pt>
                <c:pt idx="80">
                  <c:v>1377.6241215086395</c:v>
                </c:pt>
                <c:pt idx="81">
                  <c:v>2161.9005461602765</c:v>
                </c:pt>
                <c:pt idx="82">
                  <c:v>1985.689405362551</c:v>
                </c:pt>
                <c:pt idx="83">
                  <c:v>1855.1444900347676</c:v>
                </c:pt>
                <c:pt idx="84">
                  <c:v>1867.2131842102597</c:v>
                </c:pt>
                <c:pt idx="85">
                  <c:v>1168.3714837060761</c:v>
                </c:pt>
                <c:pt idx="86">
                  <c:v>1381.7322671684176</c:v>
                </c:pt>
                <c:pt idx="87">
                  <c:v>1457.5034622751659</c:v>
                </c:pt>
                <c:pt idx="88">
                  <c:v>1451.4076101860585</c:v>
                </c:pt>
                <c:pt idx="89">
                  <c:v>1389.333667105416</c:v>
                </c:pt>
                <c:pt idx="90">
                  <c:v>1475.1775499027794</c:v>
                </c:pt>
                <c:pt idx="91">
                  <c:v>1437.6626662768067</c:v>
                </c:pt>
                <c:pt idx="92">
                  <c:v>1441.9987441744026</c:v>
                </c:pt>
                <c:pt idx="93">
                  <c:v>1466.3719216881489</c:v>
                </c:pt>
                <c:pt idx="94">
                  <c:v>1473.3814177412382</c:v>
                </c:pt>
                <c:pt idx="95">
                  <c:v>1531.5647294273542</c:v>
                </c:pt>
                <c:pt idx="96">
                  <c:v>1680.5885048965977</c:v>
                </c:pt>
                <c:pt idx="97">
                  <c:v>1944.9545094823691</c:v>
                </c:pt>
                <c:pt idx="98">
                  <c:v>1915.744877488039</c:v>
                </c:pt>
                <c:pt idx="99">
                  <c:v>1995.5678541174257</c:v>
                </c:pt>
                <c:pt idx="100">
                  <c:v>2283.5103875364234</c:v>
                </c:pt>
                <c:pt idx="101">
                  <c:v>3263.6688737013965</c:v>
                </c:pt>
                <c:pt idx="102">
                  <c:v>3246.8773723501927</c:v>
                </c:pt>
                <c:pt idx="103">
                  <c:v>3468.7636268932392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7B-954B-A829-F8E7949162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426219888"/>
        <c:axId val="426221888"/>
      </c:lineChart>
      <c:catAx>
        <c:axId val="426219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221888"/>
        <c:crosses val="autoZero"/>
        <c:auto val="1"/>
        <c:lblAlgn val="ctr"/>
        <c:lblOffset val="100"/>
        <c:noMultiLvlLbl val="0"/>
      </c:catAx>
      <c:valAx>
        <c:axId val="426221888"/>
        <c:scaling>
          <c:orientation val="minMax"/>
        </c:scaling>
        <c:delete val="0"/>
        <c:axPos val="l"/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21988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Actual</a:t>
            </a:r>
            <a:r>
              <a:rPr lang="en-US" baseline="0"/>
              <a:t> vs Forecast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'Part2 Q2'!$C$10</c:f>
              <c:strCache>
                <c:ptCount val="1"/>
                <c:pt idx="0">
                  <c:v>Revs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'Part2 Q2'!$C$11:$C$114</c:f>
              <c:numCache>
                <c:formatCode>0.0000</c:formatCode>
                <c:ptCount val="104"/>
                <c:pt idx="0">
                  <c:v>19.539999959999999</c:v>
                </c:pt>
                <c:pt idx="1">
                  <c:v>23.54999995</c:v>
                </c:pt>
                <c:pt idx="2">
                  <c:v>32.568999890000001</c:v>
                </c:pt>
                <c:pt idx="3">
                  <c:v>41.466999889999997</c:v>
                </c:pt>
                <c:pt idx="4">
                  <c:v>67.620999810000001</c:v>
                </c:pt>
                <c:pt idx="5">
                  <c:v>78.764999869999997</c:v>
                </c:pt>
                <c:pt idx="6">
                  <c:v>90.718999859999997</c:v>
                </c:pt>
                <c:pt idx="7">
                  <c:v>97.677999970000002</c:v>
                </c:pt>
                <c:pt idx="8">
                  <c:v>133.553</c:v>
                </c:pt>
                <c:pt idx="9">
                  <c:v>131.0189996</c:v>
                </c:pt>
                <c:pt idx="10">
                  <c:v>142.6809998</c:v>
                </c:pt>
                <c:pt idx="11">
                  <c:v>175.80799959999999</c:v>
                </c:pt>
                <c:pt idx="12">
                  <c:v>214.2929997</c:v>
                </c:pt>
                <c:pt idx="13">
                  <c:v>227.98199990000001</c:v>
                </c:pt>
                <c:pt idx="14">
                  <c:v>267.28399940000003</c:v>
                </c:pt>
                <c:pt idx="15">
                  <c:v>273.2099991</c:v>
                </c:pt>
                <c:pt idx="16">
                  <c:v>316.2279997</c:v>
                </c:pt>
                <c:pt idx="17">
                  <c:v>300.10199929999999</c:v>
                </c:pt>
                <c:pt idx="18">
                  <c:v>422.14299970000002</c:v>
                </c:pt>
                <c:pt idx="19">
                  <c:v>477.39899919999999</c:v>
                </c:pt>
                <c:pt idx="20">
                  <c:v>698.29599949999999</c:v>
                </c:pt>
                <c:pt idx="21">
                  <c:v>435.34399989999997</c:v>
                </c:pt>
                <c:pt idx="22">
                  <c:v>374.92899990000001</c:v>
                </c:pt>
                <c:pt idx="23">
                  <c:v>409.70899960000003</c:v>
                </c:pt>
                <c:pt idx="24">
                  <c:v>533.88999939999997</c:v>
                </c:pt>
                <c:pt idx="25">
                  <c:v>408.9429998</c:v>
                </c:pt>
                <c:pt idx="26">
                  <c:v>448.27899930000001</c:v>
                </c:pt>
                <c:pt idx="27">
                  <c:v>510.78599930000001</c:v>
                </c:pt>
                <c:pt idx="28">
                  <c:v>662.25299840000002</c:v>
                </c:pt>
                <c:pt idx="29">
                  <c:v>575.32699969999999</c:v>
                </c:pt>
                <c:pt idx="30">
                  <c:v>637.06399920000001</c:v>
                </c:pt>
                <c:pt idx="31">
                  <c:v>786.42399980000005</c:v>
                </c:pt>
                <c:pt idx="32">
                  <c:v>1042.441998</c:v>
                </c:pt>
                <c:pt idx="33">
                  <c:v>867.16099929999996</c:v>
                </c:pt>
                <c:pt idx="34">
                  <c:v>993.05099870000004</c:v>
                </c:pt>
                <c:pt idx="35">
                  <c:v>1168.7189980000001</c:v>
                </c:pt>
                <c:pt idx="36">
                  <c:v>1405.1369970000001</c:v>
                </c:pt>
                <c:pt idx="37">
                  <c:v>1246.9169999999999</c:v>
                </c:pt>
                <c:pt idx="38">
                  <c:v>1248.211998</c:v>
                </c:pt>
                <c:pt idx="39">
                  <c:v>1383.7469980000001</c:v>
                </c:pt>
                <c:pt idx="40">
                  <c:v>1493.3829989999999</c:v>
                </c:pt>
                <c:pt idx="41">
                  <c:v>1346.202</c:v>
                </c:pt>
                <c:pt idx="42">
                  <c:v>1364.759998</c:v>
                </c:pt>
                <c:pt idx="43">
                  <c:v>1354.0899959999999</c:v>
                </c:pt>
                <c:pt idx="44">
                  <c:v>1675.505997</c:v>
                </c:pt>
                <c:pt idx="45">
                  <c:v>1597.6779979999999</c:v>
                </c:pt>
                <c:pt idx="46">
                  <c:v>1528.6039960000001</c:v>
                </c:pt>
                <c:pt idx="47">
                  <c:v>1507.060997</c:v>
                </c:pt>
                <c:pt idx="48">
                  <c:v>1862.6120000000001</c:v>
                </c:pt>
                <c:pt idx="49">
                  <c:v>1716.0249980000001</c:v>
                </c:pt>
                <c:pt idx="50">
                  <c:v>1740.1709980000001</c:v>
                </c:pt>
                <c:pt idx="51">
                  <c:v>1767.733997</c:v>
                </c:pt>
                <c:pt idx="52">
                  <c:v>2000.2919999999999</c:v>
                </c:pt>
                <c:pt idx="53">
                  <c:v>1973.8939969999999</c:v>
                </c:pt>
                <c:pt idx="54">
                  <c:v>1861.9789960000001</c:v>
                </c:pt>
                <c:pt idx="55">
                  <c:v>2140.788994</c:v>
                </c:pt>
                <c:pt idx="56">
                  <c:v>2468.8539959999998</c:v>
                </c:pt>
                <c:pt idx="57">
                  <c:v>2076.6999970000002</c:v>
                </c:pt>
                <c:pt idx="58">
                  <c:v>2149.9079969999998</c:v>
                </c:pt>
                <c:pt idx="59">
                  <c:v>2493.2859960000001</c:v>
                </c:pt>
                <c:pt idx="60">
                  <c:v>2832</c:v>
                </c:pt>
                <c:pt idx="61">
                  <c:v>2652</c:v>
                </c:pt>
                <c:pt idx="62">
                  <c:v>2575</c:v>
                </c:pt>
                <c:pt idx="63">
                  <c:v>3003</c:v>
                </c:pt>
                <c:pt idx="64">
                  <c:v>3148</c:v>
                </c:pt>
                <c:pt idx="65">
                  <c:v>2185</c:v>
                </c:pt>
                <c:pt idx="66">
                  <c:v>2179</c:v>
                </c:pt>
                <c:pt idx="67">
                  <c:v>2321</c:v>
                </c:pt>
                <c:pt idx="68">
                  <c:v>2129</c:v>
                </c:pt>
                <c:pt idx="69">
                  <c:v>1601</c:v>
                </c:pt>
                <c:pt idx="70">
                  <c:v>1737</c:v>
                </c:pt>
                <c:pt idx="71">
                  <c:v>1614</c:v>
                </c:pt>
                <c:pt idx="72">
                  <c:v>1578</c:v>
                </c:pt>
                <c:pt idx="73">
                  <c:v>1405</c:v>
                </c:pt>
                <c:pt idx="74">
                  <c:v>1402</c:v>
                </c:pt>
                <c:pt idx="75">
                  <c:v>1556</c:v>
                </c:pt>
                <c:pt idx="76">
                  <c:v>1710</c:v>
                </c:pt>
                <c:pt idx="77">
                  <c:v>1530</c:v>
                </c:pt>
                <c:pt idx="78">
                  <c:v>1558</c:v>
                </c:pt>
                <c:pt idx="79">
                  <c:v>1336</c:v>
                </c:pt>
                <c:pt idx="80">
                  <c:v>2343</c:v>
                </c:pt>
                <c:pt idx="81">
                  <c:v>1945</c:v>
                </c:pt>
                <c:pt idx="82">
                  <c:v>1825</c:v>
                </c:pt>
                <c:pt idx="83">
                  <c:v>1870</c:v>
                </c:pt>
                <c:pt idx="84">
                  <c:v>1007</c:v>
                </c:pt>
                <c:pt idx="85">
                  <c:v>1431</c:v>
                </c:pt>
                <c:pt idx="86">
                  <c:v>1475</c:v>
                </c:pt>
                <c:pt idx="87">
                  <c:v>1450</c:v>
                </c:pt>
                <c:pt idx="88">
                  <c:v>1375</c:v>
                </c:pt>
                <c:pt idx="89">
                  <c:v>1495</c:v>
                </c:pt>
                <c:pt idx="90">
                  <c:v>1429</c:v>
                </c:pt>
                <c:pt idx="91">
                  <c:v>1443</c:v>
                </c:pt>
                <c:pt idx="92">
                  <c:v>1472</c:v>
                </c:pt>
                <c:pt idx="93">
                  <c:v>1475</c:v>
                </c:pt>
                <c:pt idx="94">
                  <c:v>1545</c:v>
                </c:pt>
                <c:pt idx="95">
                  <c:v>1715</c:v>
                </c:pt>
                <c:pt idx="96">
                  <c:v>2006</c:v>
                </c:pt>
                <c:pt idx="97">
                  <c:v>1909</c:v>
                </c:pt>
                <c:pt idx="98">
                  <c:v>2014</c:v>
                </c:pt>
                <c:pt idx="99">
                  <c:v>2350</c:v>
                </c:pt>
                <c:pt idx="100">
                  <c:v>3490</c:v>
                </c:pt>
                <c:pt idx="101">
                  <c:v>3243</c:v>
                </c:pt>
                <c:pt idx="102">
                  <c:v>3520</c:v>
                </c:pt>
                <c:pt idx="103">
                  <c:v>3678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82-9541-A414-27871D58ACF8}"/>
            </c:ext>
          </c:extLst>
        </c:ser>
        <c:ser>
          <c:idx val="1"/>
          <c:order val="1"/>
          <c:tx>
            <c:strRef>
              <c:f>'Part2 Q2'!$L$10</c:f>
              <c:strCache>
                <c:ptCount val="1"/>
                <c:pt idx="0">
                  <c:v>Forecast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'Part2 Q2'!$L$11:$L$114</c:f>
              <c:numCache>
                <c:formatCode>0.0000</c:formatCode>
                <c:ptCount val="104"/>
                <c:pt idx="8">
                  <c:v>126.09993956531358</c:v>
                </c:pt>
                <c:pt idx="9">
                  <c:v>139.57590213829542</c:v>
                </c:pt>
                <c:pt idx="10">
                  <c:v>144.09502371623293</c:v>
                </c:pt>
                <c:pt idx="11">
                  <c:v>150.78508710206424</c:v>
                </c:pt>
                <c:pt idx="12">
                  <c:v>199.39474398014744</c:v>
                </c:pt>
                <c:pt idx="13">
                  <c:v>219.78887815661682</c:v>
                </c:pt>
                <c:pt idx="14">
                  <c:v>241.42860918376041</c:v>
                </c:pt>
                <c:pt idx="15">
                  <c:v>277.06944876542201</c:v>
                </c:pt>
                <c:pt idx="16">
                  <c:v>309.9219883508145</c:v>
                </c:pt>
                <c:pt idx="17">
                  <c:v>327.79803199608125</c:v>
                </c:pt>
                <c:pt idx="18">
                  <c:v>326.52642146353014</c:v>
                </c:pt>
                <c:pt idx="19">
                  <c:v>414.83770207536287</c:v>
                </c:pt>
                <c:pt idx="20">
                  <c:v>508.75658058906907</c:v>
                </c:pt>
                <c:pt idx="21">
                  <c:v>683.45135005280486</c:v>
                </c:pt>
                <c:pt idx="22">
                  <c:v>553.13454605830873</c:v>
                </c:pt>
                <c:pt idx="23">
                  <c:v>432.57967775742452</c:v>
                </c:pt>
                <c:pt idx="24">
                  <c:v>451.210171329395</c:v>
                </c:pt>
                <c:pt idx="25">
                  <c:v>474.83770768679034</c:v>
                </c:pt>
                <c:pt idx="26">
                  <c:v>455.27969355062152</c:v>
                </c:pt>
                <c:pt idx="27">
                  <c:v>463.96134849220846</c:v>
                </c:pt>
                <c:pt idx="28">
                  <c:v>545.61065198153722</c:v>
                </c:pt>
                <c:pt idx="29">
                  <c:v>589.18641854455518</c:v>
                </c:pt>
                <c:pt idx="30">
                  <c:v>625.7715282844398</c:v>
                </c:pt>
                <c:pt idx="31">
                  <c:v>669.06695128377385</c:v>
                </c:pt>
                <c:pt idx="32">
                  <c:v>830.0574404601914</c:v>
                </c:pt>
                <c:pt idx="33">
                  <c:v>962.95478004740619</c:v>
                </c:pt>
                <c:pt idx="34">
                  <c:v>972.24849288338748</c:v>
                </c:pt>
                <c:pt idx="35">
                  <c:v>1058.8828684514167</c:v>
                </c:pt>
                <c:pt idx="36">
                  <c:v>1249.7907736261366</c:v>
                </c:pt>
                <c:pt idx="37">
                  <c:v>1337.1887440391922</c:v>
                </c:pt>
                <c:pt idx="38">
                  <c:v>1381.6422184049059</c:v>
                </c:pt>
                <c:pt idx="39">
                  <c:v>1375.1692467840737</c:v>
                </c:pt>
                <c:pt idx="40">
                  <c:v>1494.4116544411286</c:v>
                </c:pt>
                <c:pt idx="41">
                  <c:v>1430.0113942011267</c:v>
                </c:pt>
                <c:pt idx="42">
                  <c:v>1452.4352910326122</c:v>
                </c:pt>
                <c:pt idx="43">
                  <c:v>1471.9927978493347</c:v>
                </c:pt>
                <c:pt idx="44">
                  <c:v>1472.5722275618689</c:v>
                </c:pt>
                <c:pt idx="45">
                  <c:v>1530.9565697526441</c:v>
                </c:pt>
                <c:pt idx="46">
                  <c:v>1662.8425791707939</c:v>
                </c:pt>
                <c:pt idx="47">
                  <c:v>1649.8144448884302</c:v>
                </c:pt>
                <c:pt idx="48">
                  <c:v>1660.7951693699313</c:v>
                </c:pt>
                <c:pt idx="49">
                  <c:v>1705.5397563103224</c:v>
                </c:pt>
                <c:pt idx="50">
                  <c:v>1774.3528995327481</c:v>
                </c:pt>
                <c:pt idx="51">
                  <c:v>1832.7806452574587</c:v>
                </c:pt>
                <c:pt idx="52">
                  <c:v>1939.3483651015213</c:v>
                </c:pt>
                <c:pt idx="53">
                  <c:v>1868.0073153159019</c:v>
                </c:pt>
                <c:pt idx="54">
                  <c:v>2005.4024440859657</c:v>
                </c:pt>
                <c:pt idx="55">
                  <c:v>1981.9606942920125</c:v>
                </c:pt>
                <c:pt idx="56">
                  <c:v>2272.2877225393072</c:v>
                </c:pt>
                <c:pt idx="57">
                  <c:v>2331.9260852923844</c:v>
                </c:pt>
                <c:pt idx="58">
                  <c:v>2195.9535595534362</c:v>
                </c:pt>
                <c:pt idx="59">
                  <c:v>2271.4568551529619</c:v>
                </c:pt>
                <c:pt idx="60">
                  <c:v>2620.8099369382298</c:v>
                </c:pt>
                <c:pt idx="61">
                  <c:v>2664.9980233056931</c:v>
                </c:pt>
                <c:pt idx="62">
                  <c:v>2753.3506683918863</c:v>
                </c:pt>
                <c:pt idx="63">
                  <c:v>2788.0690201992124</c:v>
                </c:pt>
                <c:pt idx="64">
                  <c:v>3157.1389267592285</c:v>
                </c:pt>
                <c:pt idx="65">
                  <c:v>3032.6166857294143</c:v>
                </c:pt>
                <c:pt idx="66">
                  <c:v>2447.4219697762646</c:v>
                </c:pt>
                <c:pt idx="67">
                  <c:v>2356.7761665231587</c:v>
                </c:pt>
                <c:pt idx="68">
                  <c:v>2409.3902392336463</c:v>
                </c:pt>
                <c:pt idx="69">
                  <c:v>1871.1033526608173</c:v>
                </c:pt>
                <c:pt idx="70">
                  <c:v>1639.1277096423887</c:v>
                </c:pt>
                <c:pt idx="71">
                  <c:v>1766.485509307033</c:v>
                </c:pt>
                <c:pt idx="72">
                  <c:v>1652.4744245372547</c:v>
                </c:pt>
                <c:pt idx="73">
                  <c:v>1212.6916389173339</c:v>
                </c:pt>
                <c:pt idx="74">
                  <c:v>1335.8943376390062</c:v>
                </c:pt>
                <c:pt idx="75">
                  <c:v>1422.9520409842462</c:v>
                </c:pt>
                <c:pt idx="76">
                  <c:v>1545.1853694876231</c:v>
                </c:pt>
                <c:pt idx="77">
                  <c:v>1352.4745941349047</c:v>
                </c:pt>
                <c:pt idx="78">
                  <c:v>1512.9951440903885</c:v>
                </c:pt>
                <c:pt idx="79">
                  <c:v>1647.7362292020114</c:v>
                </c:pt>
                <c:pt idx="80">
                  <c:v>1476.9460542102561</c:v>
                </c:pt>
                <c:pt idx="81">
                  <c:v>1848.5388931759635</c:v>
                </c:pt>
                <c:pt idx="82">
                  <c:v>2017.1932907573296</c:v>
                </c:pt>
                <c:pt idx="83">
                  <c:v>2008.0401686122295</c:v>
                </c:pt>
                <c:pt idx="84">
                  <c:v>2127.7154747149875</c:v>
                </c:pt>
                <c:pt idx="85">
                  <c:v>927.53986895222545</c:v>
                </c:pt>
                <c:pt idx="86">
                  <c:v>1246.6312733460506</c:v>
                </c:pt>
                <c:pt idx="87">
                  <c:v>1472.731216370594</c:v>
                </c:pt>
                <c:pt idx="88">
                  <c:v>1540.4356443236848</c:v>
                </c:pt>
                <c:pt idx="89">
                  <c:v>1194.5192718969531</c:v>
                </c:pt>
                <c:pt idx="90">
                  <c:v>1387.5351764137822</c:v>
                </c:pt>
                <c:pt idx="91">
                  <c:v>1480.4595142208007</c:v>
                </c:pt>
                <c:pt idx="92">
                  <c:v>1540.5883898505158</c:v>
                </c:pt>
                <c:pt idx="93">
                  <c:v>1327.2680802434556</c:v>
                </c:pt>
                <c:pt idx="94">
                  <c:v>1402.1249329040747</c:v>
                </c:pt>
                <c:pt idx="95">
                  <c:v>1577.3657261906344</c:v>
                </c:pt>
                <c:pt idx="96">
                  <c:v>1793.2846876287854</c:v>
                </c:pt>
                <c:pt idx="97">
                  <c:v>1860.4680110413049</c:v>
                </c:pt>
                <c:pt idx="98">
                  <c:v>1925.6346960361514</c:v>
                </c:pt>
                <c:pt idx="99">
                  <c:v>2115.8051297871011</c:v>
                </c:pt>
                <c:pt idx="100">
                  <c:v>2467.3881154089877</c:v>
                </c:pt>
                <c:pt idx="101">
                  <c:v>3224.2470583312365</c:v>
                </c:pt>
                <c:pt idx="102">
                  <c:v>3419.9235677519782</c:v>
                </c:pt>
                <c:pt idx="103">
                  <c:v>3779.5343633732509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82-9541-A414-27871D58AC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342194656"/>
        <c:axId val="260110992"/>
      </c:lineChart>
      <c:catAx>
        <c:axId val="1342194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110992"/>
        <c:crosses val="autoZero"/>
        <c:auto val="1"/>
        <c:lblAlgn val="ctr"/>
        <c:lblOffset val="100"/>
        <c:noMultiLvlLbl val="0"/>
      </c:catAx>
      <c:valAx>
        <c:axId val="260110992"/>
        <c:scaling>
          <c:orientation val="minMax"/>
        </c:scaling>
        <c:delete val="0"/>
        <c:axPos val="l"/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19465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386029</xdr:colOff>
      <xdr:row>12</xdr:row>
      <xdr:rowOff>74441</xdr:rowOff>
    </xdr:from>
    <xdr:to>
      <xdr:col>15</xdr:col>
      <xdr:colOff>808524</xdr:colOff>
      <xdr:row>26</xdr:row>
      <xdr:rowOff>177047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B43F69B-CE4E-6F3C-C78C-7CAD6C3593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826129</xdr:colOff>
      <xdr:row>10</xdr:row>
      <xdr:rowOff>602560</xdr:rowOff>
    </xdr:from>
    <xdr:to>
      <xdr:col>15</xdr:col>
      <xdr:colOff>418723</xdr:colOff>
      <xdr:row>24</xdr:row>
      <xdr:rowOff>101601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E9AEBEA-029C-60C5-16AC-A6C2767FD5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44450</xdr:colOff>
      <xdr:row>11</xdr:row>
      <xdr:rowOff>88900</xdr:rowOff>
    </xdr:from>
    <xdr:to>
      <xdr:col>14</xdr:col>
      <xdr:colOff>488950</xdr:colOff>
      <xdr:row>25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50D3F9-73BF-1462-C40D-A7AA4BAD21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603250</xdr:colOff>
      <xdr:row>12</xdr:row>
      <xdr:rowOff>127000</xdr:rowOff>
    </xdr:from>
    <xdr:to>
      <xdr:col>22</xdr:col>
      <xdr:colOff>190500</xdr:colOff>
      <xdr:row>36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563F60-3806-51BD-F297-B1AA42E898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Slipstream">
      <a:dk1>
        <a:sysClr val="windowText" lastClr="000000"/>
      </a:dk1>
      <a:lt1>
        <a:sysClr val="window" lastClr="FFFFFF"/>
      </a:lt1>
      <a:dk2>
        <a:srgbClr val="212745"/>
      </a:dk2>
      <a:lt2>
        <a:srgbClr val="B4DCFA"/>
      </a:lt2>
      <a:accent1>
        <a:srgbClr val="4E67C8"/>
      </a:accent1>
      <a:accent2>
        <a:srgbClr val="5ECCF3"/>
      </a:accent2>
      <a:accent3>
        <a:srgbClr val="A7EA52"/>
      </a:accent3>
      <a:accent4>
        <a:srgbClr val="5DCEAF"/>
      </a:accent4>
      <a:accent5>
        <a:srgbClr val="FF8021"/>
      </a:accent5>
      <a:accent6>
        <a:srgbClr val="F14124"/>
      </a:accent6>
      <a:hlink>
        <a:srgbClr val="56C7AA"/>
      </a:hlink>
      <a:folHlink>
        <a:srgbClr val="59A8D1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D106"/>
  <sheetViews>
    <sheetView showGridLines="0" workbookViewId="0">
      <selection activeCell="G9" sqref="G9"/>
    </sheetView>
  </sheetViews>
  <sheetFormatPr defaultColWidth="8.85546875" defaultRowHeight="15" x14ac:dyDescent="0.25"/>
  <cols>
    <col min="2" max="4" width="14.140625" style="3" customWidth="1"/>
  </cols>
  <sheetData>
    <row r="1" spans="2:4" ht="15.75" thickBot="1" x14ac:dyDescent="0.3"/>
    <row r="2" spans="2:4" ht="15.75" thickBot="1" x14ac:dyDescent="0.3">
      <c r="B2" s="77" t="s">
        <v>1</v>
      </c>
      <c r="C2" s="78" t="s">
        <v>2</v>
      </c>
      <c r="D2" s="79" t="s">
        <v>0</v>
      </c>
    </row>
    <row r="3" spans="2:4" x14ac:dyDescent="0.25">
      <c r="B3" s="56">
        <v>19794</v>
      </c>
      <c r="C3" s="57">
        <v>19.539999959999999</v>
      </c>
      <c r="D3" s="58">
        <v>1</v>
      </c>
    </row>
    <row r="4" spans="2:4" x14ac:dyDescent="0.25">
      <c r="B4" s="56">
        <v>19801</v>
      </c>
      <c r="C4" s="57">
        <v>23.54999995</v>
      </c>
      <c r="D4" s="58">
        <v>2</v>
      </c>
    </row>
    <row r="5" spans="2:4" x14ac:dyDescent="0.25">
      <c r="B5" s="56">
        <v>19802</v>
      </c>
      <c r="C5" s="57">
        <v>32.568999890000001</v>
      </c>
      <c r="D5" s="58">
        <v>3</v>
      </c>
    </row>
    <row r="6" spans="2:4" x14ac:dyDescent="0.25">
      <c r="B6" s="56">
        <v>19803</v>
      </c>
      <c r="C6" s="57">
        <v>41.466999889999997</v>
      </c>
      <c r="D6" s="58">
        <v>4</v>
      </c>
    </row>
    <row r="7" spans="2:4" x14ac:dyDescent="0.25">
      <c r="B7" s="56">
        <v>19804</v>
      </c>
      <c r="C7" s="57">
        <v>67.620999810000001</v>
      </c>
      <c r="D7" s="58">
        <v>5</v>
      </c>
    </row>
    <row r="8" spans="2:4" x14ac:dyDescent="0.25">
      <c r="B8" s="56">
        <v>19811</v>
      </c>
      <c r="C8" s="57">
        <v>78.764999869999997</v>
      </c>
      <c r="D8" s="58">
        <v>6</v>
      </c>
    </row>
    <row r="9" spans="2:4" x14ac:dyDescent="0.25">
      <c r="B9" s="56">
        <v>19812</v>
      </c>
      <c r="C9" s="57">
        <v>90.718999859999997</v>
      </c>
      <c r="D9" s="58">
        <v>7</v>
      </c>
    </row>
    <row r="10" spans="2:4" x14ac:dyDescent="0.25">
      <c r="B10" s="56">
        <v>19813</v>
      </c>
      <c r="C10" s="57">
        <v>97.677999970000002</v>
      </c>
      <c r="D10" s="58">
        <v>8</v>
      </c>
    </row>
    <row r="11" spans="2:4" x14ac:dyDescent="0.25">
      <c r="B11" s="56">
        <v>19814</v>
      </c>
      <c r="C11" s="57">
        <v>133.553</v>
      </c>
      <c r="D11" s="58">
        <v>9</v>
      </c>
    </row>
    <row r="12" spans="2:4" x14ac:dyDescent="0.25">
      <c r="B12" s="56">
        <v>19821</v>
      </c>
      <c r="C12" s="57">
        <v>131.0189996</v>
      </c>
      <c r="D12" s="58">
        <v>10</v>
      </c>
    </row>
    <row r="13" spans="2:4" x14ac:dyDescent="0.25">
      <c r="B13" s="56">
        <v>19822</v>
      </c>
      <c r="C13" s="57">
        <v>142.6809998</v>
      </c>
      <c r="D13" s="58">
        <v>11</v>
      </c>
    </row>
    <row r="14" spans="2:4" x14ac:dyDescent="0.25">
      <c r="B14" s="56">
        <v>19823</v>
      </c>
      <c r="C14" s="57">
        <v>175.80799959999999</v>
      </c>
      <c r="D14" s="58">
        <v>12</v>
      </c>
    </row>
    <row r="15" spans="2:4" x14ac:dyDescent="0.25">
      <c r="B15" s="56">
        <v>19824</v>
      </c>
      <c r="C15" s="57">
        <v>214.2929997</v>
      </c>
      <c r="D15" s="58">
        <v>13</v>
      </c>
    </row>
    <row r="16" spans="2:4" x14ac:dyDescent="0.25">
      <c r="B16" s="56">
        <v>19831</v>
      </c>
      <c r="C16" s="57">
        <v>227.98199990000001</v>
      </c>
      <c r="D16" s="58">
        <v>14</v>
      </c>
    </row>
    <row r="17" spans="2:4" x14ac:dyDescent="0.25">
      <c r="B17" s="56">
        <v>19832</v>
      </c>
      <c r="C17" s="57">
        <v>267.28399940000003</v>
      </c>
      <c r="D17" s="58">
        <v>15</v>
      </c>
    </row>
    <row r="18" spans="2:4" x14ac:dyDescent="0.25">
      <c r="B18" s="56">
        <v>19833</v>
      </c>
      <c r="C18" s="57">
        <v>273.2099991</v>
      </c>
      <c r="D18" s="58">
        <v>16</v>
      </c>
    </row>
    <row r="19" spans="2:4" x14ac:dyDescent="0.25">
      <c r="B19" s="56">
        <v>19834</v>
      </c>
      <c r="C19" s="57">
        <v>316.2279997</v>
      </c>
      <c r="D19" s="58">
        <v>17</v>
      </c>
    </row>
    <row r="20" spans="2:4" x14ac:dyDescent="0.25">
      <c r="B20" s="56">
        <v>19841</v>
      </c>
      <c r="C20" s="57">
        <v>300.10199929999999</v>
      </c>
      <c r="D20" s="58">
        <v>18</v>
      </c>
    </row>
    <row r="21" spans="2:4" x14ac:dyDescent="0.25">
      <c r="B21" s="56">
        <v>19842</v>
      </c>
      <c r="C21" s="57">
        <v>422.14299970000002</v>
      </c>
      <c r="D21" s="58">
        <v>19</v>
      </c>
    </row>
    <row r="22" spans="2:4" x14ac:dyDescent="0.25">
      <c r="B22" s="56">
        <v>19843</v>
      </c>
      <c r="C22" s="57">
        <v>477.39899919999999</v>
      </c>
      <c r="D22" s="58">
        <v>20</v>
      </c>
    </row>
    <row r="23" spans="2:4" x14ac:dyDescent="0.25">
      <c r="B23" s="56">
        <v>19844</v>
      </c>
      <c r="C23" s="57">
        <v>698.29599949999999</v>
      </c>
      <c r="D23" s="58">
        <v>21</v>
      </c>
    </row>
    <row r="24" spans="2:4" x14ac:dyDescent="0.25">
      <c r="B24" s="56">
        <v>19851</v>
      </c>
      <c r="C24" s="57">
        <v>435.34399989999997</v>
      </c>
      <c r="D24" s="58">
        <v>22</v>
      </c>
    </row>
    <row r="25" spans="2:4" x14ac:dyDescent="0.25">
      <c r="B25" s="56">
        <v>19852</v>
      </c>
      <c r="C25" s="57">
        <v>374.92899990000001</v>
      </c>
      <c r="D25" s="58">
        <v>23</v>
      </c>
    </row>
    <row r="26" spans="2:4" x14ac:dyDescent="0.25">
      <c r="B26" s="56">
        <v>19853</v>
      </c>
      <c r="C26" s="57">
        <v>409.70899960000003</v>
      </c>
      <c r="D26" s="58">
        <v>24</v>
      </c>
    </row>
    <row r="27" spans="2:4" x14ac:dyDescent="0.25">
      <c r="B27" s="56">
        <v>19854</v>
      </c>
      <c r="C27" s="57">
        <v>533.88999939999997</v>
      </c>
      <c r="D27" s="58">
        <v>25</v>
      </c>
    </row>
    <row r="28" spans="2:4" x14ac:dyDescent="0.25">
      <c r="B28" s="56">
        <v>19861</v>
      </c>
      <c r="C28" s="57">
        <v>408.9429998</v>
      </c>
      <c r="D28" s="58">
        <v>26</v>
      </c>
    </row>
    <row r="29" spans="2:4" x14ac:dyDescent="0.25">
      <c r="B29" s="56">
        <v>19862</v>
      </c>
      <c r="C29" s="57">
        <v>448.27899930000001</v>
      </c>
      <c r="D29" s="58">
        <v>27</v>
      </c>
    </row>
    <row r="30" spans="2:4" x14ac:dyDescent="0.25">
      <c r="B30" s="56">
        <v>19863</v>
      </c>
      <c r="C30" s="57">
        <v>510.78599930000001</v>
      </c>
      <c r="D30" s="58">
        <v>28</v>
      </c>
    </row>
    <row r="31" spans="2:4" x14ac:dyDescent="0.25">
      <c r="B31" s="56">
        <v>19864</v>
      </c>
      <c r="C31" s="57">
        <v>662.25299840000002</v>
      </c>
      <c r="D31" s="58">
        <v>29</v>
      </c>
    </row>
    <row r="32" spans="2:4" x14ac:dyDescent="0.25">
      <c r="B32" s="56">
        <v>19871</v>
      </c>
      <c r="C32" s="57">
        <v>575.32699969999999</v>
      </c>
      <c r="D32" s="58">
        <v>30</v>
      </c>
    </row>
    <row r="33" spans="2:4" x14ac:dyDescent="0.25">
      <c r="B33" s="56">
        <v>19872</v>
      </c>
      <c r="C33" s="57">
        <v>637.06399920000001</v>
      </c>
      <c r="D33" s="58">
        <v>31</v>
      </c>
    </row>
    <row r="34" spans="2:4" x14ac:dyDescent="0.25">
      <c r="B34" s="56">
        <v>19873</v>
      </c>
      <c r="C34" s="57">
        <v>786.42399980000005</v>
      </c>
      <c r="D34" s="58">
        <v>32</v>
      </c>
    </row>
    <row r="35" spans="2:4" x14ac:dyDescent="0.25">
      <c r="B35" s="56">
        <v>19874</v>
      </c>
      <c r="C35" s="57">
        <v>1042.441998</v>
      </c>
      <c r="D35" s="58">
        <v>33</v>
      </c>
    </row>
    <row r="36" spans="2:4" x14ac:dyDescent="0.25">
      <c r="B36" s="56">
        <v>19881</v>
      </c>
      <c r="C36" s="57">
        <v>867.16099929999996</v>
      </c>
      <c r="D36" s="58">
        <v>34</v>
      </c>
    </row>
    <row r="37" spans="2:4" x14ac:dyDescent="0.25">
      <c r="B37" s="56">
        <v>19882</v>
      </c>
      <c r="C37" s="57">
        <v>993.05099870000004</v>
      </c>
      <c r="D37" s="58">
        <v>35</v>
      </c>
    </row>
    <row r="38" spans="2:4" x14ac:dyDescent="0.25">
      <c r="B38" s="56">
        <v>19883</v>
      </c>
      <c r="C38" s="57">
        <v>1168.7189980000001</v>
      </c>
      <c r="D38" s="58">
        <v>36</v>
      </c>
    </row>
    <row r="39" spans="2:4" x14ac:dyDescent="0.25">
      <c r="B39" s="56">
        <v>19884</v>
      </c>
      <c r="C39" s="57">
        <v>1405.1369970000001</v>
      </c>
      <c r="D39" s="58">
        <v>37</v>
      </c>
    </row>
    <row r="40" spans="2:4" x14ac:dyDescent="0.25">
      <c r="B40" s="56">
        <v>19891</v>
      </c>
      <c r="C40" s="57">
        <v>1246.9169999999999</v>
      </c>
      <c r="D40" s="58">
        <v>38</v>
      </c>
    </row>
    <row r="41" spans="2:4" x14ac:dyDescent="0.25">
      <c r="B41" s="56">
        <v>19892</v>
      </c>
      <c r="C41" s="57">
        <v>1248.211998</v>
      </c>
      <c r="D41" s="58">
        <v>39</v>
      </c>
    </row>
    <row r="42" spans="2:4" x14ac:dyDescent="0.25">
      <c r="B42" s="56">
        <v>19893</v>
      </c>
      <c r="C42" s="57">
        <v>1383.7469980000001</v>
      </c>
      <c r="D42" s="58">
        <v>40</v>
      </c>
    </row>
    <row r="43" spans="2:4" x14ac:dyDescent="0.25">
      <c r="B43" s="56">
        <v>19894</v>
      </c>
      <c r="C43" s="57">
        <v>1493.3829989999999</v>
      </c>
      <c r="D43" s="58">
        <v>41</v>
      </c>
    </row>
    <row r="44" spans="2:4" x14ac:dyDescent="0.25">
      <c r="B44" s="56">
        <v>19901</v>
      </c>
      <c r="C44" s="57">
        <v>1346.202</v>
      </c>
      <c r="D44" s="58">
        <v>42</v>
      </c>
    </row>
    <row r="45" spans="2:4" x14ac:dyDescent="0.25">
      <c r="B45" s="56">
        <v>19902</v>
      </c>
      <c r="C45" s="57">
        <v>1364.759998</v>
      </c>
      <c r="D45" s="58">
        <v>43</v>
      </c>
    </row>
    <row r="46" spans="2:4" x14ac:dyDescent="0.25">
      <c r="B46" s="56">
        <v>19903</v>
      </c>
      <c r="C46" s="57">
        <v>1354.0899959999999</v>
      </c>
      <c r="D46" s="58">
        <v>44</v>
      </c>
    </row>
    <row r="47" spans="2:4" x14ac:dyDescent="0.25">
      <c r="B47" s="56">
        <v>19904</v>
      </c>
      <c r="C47" s="57">
        <v>1675.505997</v>
      </c>
      <c r="D47" s="58">
        <v>45</v>
      </c>
    </row>
    <row r="48" spans="2:4" x14ac:dyDescent="0.25">
      <c r="B48" s="56">
        <v>19911</v>
      </c>
      <c r="C48" s="57">
        <v>1597.6779979999999</v>
      </c>
      <c r="D48" s="58">
        <v>46</v>
      </c>
    </row>
    <row r="49" spans="2:4" x14ac:dyDescent="0.25">
      <c r="B49" s="56">
        <v>19912</v>
      </c>
      <c r="C49" s="57">
        <v>1528.6039960000001</v>
      </c>
      <c r="D49" s="58">
        <v>47</v>
      </c>
    </row>
    <row r="50" spans="2:4" x14ac:dyDescent="0.25">
      <c r="B50" s="56">
        <v>19913</v>
      </c>
      <c r="C50" s="57">
        <v>1507.060997</v>
      </c>
      <c r="D50" s="58">
        <v>48</v>
      </c>
    </row>
    <row r="51" spans="2:4" x14ac:dyDescent="0.25">
      <c r="B51" s="56">
        <v>19914</v>
      </c>
      <c r="C51" s="57">
        <v>1862.6120000000001</v>
      </c>
      <c r="D51" s="58">
        <v>49</v>
      </c>
    </row>
    <row r="52" spans="2:4" x14ac:dyDescent="0.25">
      <c r="B52" s="56">
        <v>19921</v>
      </c>
      <c r="C52" s="57">
        <v>1716.0249980000001</v>
      </c>
      <c r="D52" s="58">
        <v>50</v>
      </c>
    </row>
    <row r="53" spans="2:4" x14ac:dyDescent="0.25">
      <c r="B53" s="56">
        <v>19922</v>
      </c>
      <c r="C53" s="57">
        <v>1740.1709980000001</v>
      </c>
      <c r="D53" s="58">
        <v>51</v>
      </c>
    </row>
    <row r="54" spans="2:4" x14ac:dyDescent="0.25">
      <c r="B54" s="56">
        <v>19923</v>
      </c>
      <c r="C54" s="57">
        <v>1767.733997</v>
      </c>
      <c r="D54" s="58">
        <v>52</v>
      </c>
    </row>
    <row r="55" spans="2:4" x14ac:dyDescent="0.25">
      <c r="B55" s="56">
        <v>19924</v>
      </c>
      <c r="C55" s="57">
        <v>2000.2919999999999</v>
      </c>
      <c r="D55" s="58">
        <v>53</v>
      </c>
    </row>
    <row r="56" spans="2:4" x14ac:dyDescent="0.25">
      <c r="B56" s="56">
        <v>19931</v>
      </c>
      <c r="C56" s="57">
        <v>1973.8939969999999</v>
      </c>
      <c r="D56" s="58">
        <v>54</v>
      </c>
    </row>
    <row r="57" spans="2:4" x14ac:dyDescent="0.25">
      <c r="B57" s="56">
        <v>19932</v>
      </c>
      <c r="C57" s="57">
        <v>1861.9789960000001</v>
      </c>
      <c r="D57" s="58">
        <v>55</v>
      </c>
    </row>
    <row r="58" spans="2:4" x14ac:dyDescent="0.25">
      <c r="B58" s="56">
        <v>19933</v>
      </c>
      <c r="C58" s="57">
        <v>2140.788994</v>
      </c>
      <c r="D58" s="58">
        <v>56</v>
      </c>
    </row>
    <row r="59" spans="2:4" x14ac:dyDescent="0.25">
      <c r="B59" s="56">
        <v>19934</v>
      </c>
      <c r="C59" s="57">
        <v>2468.8539959999998</v>
      </c>
      <c r="D59" s="58">
        <v>57</v>
      </c>
    </row>
    <row r="60" spans="2:4" x14ac:dyDescent="0.25">
      <c r="B60" s="56">
        <v>19941</v>
      </c>
      <c r="C60" s="57">
        <v>2076.6999970000002</v>
      </c>
      <c r="D60" s="58">
        <v>58</v>
      </c>
    </row>
    <row r="61" spans="2:4" x14ac:dyDescent="0.25">
      <c r="B61" s="56">
        <v>19942</v>
      </c>
      <c r="C61" s="57">
        <v>2149.9079969999998</v>
      </c>
      <c r="D61" s="58">
        <v>59</v>
      </c>
    </row>
    <row r="62" spans="2:4" x14ac:dyDescent="0.25">
      <c r="B62" s="56">
        <v>19943</v>
      </c>
      <c r="C62" s="57">
        <v>2493.2859960000001</v>
      </c>
      <c r="D62" s="58">
        <v>60</v>
      </c>
    </row>
    <row r="63" spans="2:4" x14ac:dyDescent="0.25">
      <c r="B63" s="56">
        <v>19944</v>
      </c>
      <c r="C63" s="57">
        <v>2832</v>
      </c>
      <c r="D63" s="58">
        <v>61</v>
      </c>
    </row>
    <row r="64" spans="2:4" x14ac:dyDescent="0.25">
      <c r="B64" s="56">
        <v>19951</v>
      </c>
      <c r="C64" s="57">
        <v>2652</v>
      </c>
      <c r="D64" s="58">
        <v>62</v>
      </c>
    </row>
    <row r="65" spans="2:4" x14ac:dyDescent="0.25">
      <c r="B65" s="56">
        <v>19952</v>
      </c>
      <c r="C65" s="57">
        <v>2575</v>
      </c>
      <c r="D65" s="58">
        <v>63</v>
      </c>
    </row>
    <row r="66" spans="2:4" x14ac:dyDescent="0.25">
      <c r="B66" s="56">
        <v>19953</v>
      </c>
      <c r="C66" s="57">
        <v>3003</v>
      </c>
      <c r="D66" s="58">
        <v>64</v>
      </c>
    </row>
    <row r="67" spans="2:4" x14ac:dyDescent="0.25">
      <c r="B67" s="56">
        <v>19954</v>
      </c>
      <c r="C67" s="57">
        <v>3148</v>
      </c>
      <c r="D67" s="58">
        <v>65</v>
      </c>
    </row>
    <row r="68" spans="2:4" x14ac:dyDescent="0.25">
      <c r="B68" s="56">
        <v>19961</v>
      </c>
      <c r="C68" s="57">
        <v>2185</v>
      </c>
      <c r="D68" s="58">
        <v>66</v>
      </c>
    </row>
    <row r="69" spans="2:4" x14ac:dyDescent="0.25">
      <c r="B69" s="56">
        <v>19962</v>
      </c>
      <c r="C69" s="57">
        <v>2179</v>
      </c>
      <c r="D69" s="58">
        <v>67</v>
      </c>
    </row>
    <row r="70" spans="2:4" x14ac:dyDescent="0.25">
      <c r="B70" s="56">
        <v>19963</v>
      </c>
      <c r="C70" s="57">
        <v>2321</v>
      </c>
      <c r="D70" s="58">
        <v>68</v>
      </c>
    </row>
    <row r="71" spans="2:4" x14ac:dyDescent="0.25">
      <c r="B71" s="56">
        <v>19964</v>
      </c>
      <c r="C71" s="57">
        <v>2129</v>
      </c>
      <c r="D71" s="58">
        <v>69</v>
      </c>
    </row>
    <row r="72" spans="2:4" x14ac:dyDescent="0.25">
      <c r="B72" s="56">
        <v>19971</v>
      </c>
      <c r="C72" s="57">
        <v>1601</v>
      </c>
      <c r="D72" s="58">
        <v>70</v>
      </c>
    </row>
    <row r="73" spans="2:4" x14ac:dyDescent="0.25">
      <c r="B73" s="56">
        <v>19972</v>
      </c>
      <c r="C73" s="57">
        <v>1737</v>
      </c>
      <c r="D73" s="58">
        <v>71</v>
      </c>
    </row>
    <row r="74" spans="2:4" x14ac:dyDescent="0.25">
      <c r="B74" s="56">
        <v>19973</v>
      </c>
      <c r="C74" s="57">
        <v>1614</v>
      </c>
      <c r="D74" s="58">
        <v>72</v>
      </c>
    </row>
    <row r="75" spans="2:4" x14ac:dyDescent="0.25">
      <c r="B75" s="56">
        <v>19974</v>
      </c>
      <c r="C75" s="57">
        <v>1578</v>
      </c>
      <c r="D75" s="58">
        <v>73</v>
      </c>
    </row>
    <row r="76" spans="2:4" x14ac:dyDescent="0.25">
      <c r="B76" s="56">
        <v>19981</v>
      </c>
      <c r="C76" s="57">
        <v>1405</v>
      </c>
      <c r="D76" s="58">
        <v>74</v>
      </c>
    </row>
    <row r="77" spans="2:4" x14ac:dyDescent="0.25">
      <c r="B77" s="56">
        <v>19982</v>
      </c>
      <c r="C77" s="57">
        <v>1402</v>
      </c>
      <c r="D77" s="58">
        <v>75</v>
      </c>
    </row>
    <row r="78" spans="2:4" x14ac:dyDescent="0.25">
      <c r="B78" s="56">
        <v>19983</v>
      </c>
      <c r="C78" s="57">
        <v>1556</v>
      </c>
      <c r="D78" s="58">
        <v>76</v>
      </c>
    </row>
    <row r="79" spans="2:4" x14ac:dyDescent="0.25">
      <c r="B79" s="56">
        <v>19984</v>
      </c>
      <c r="C79" s="57">
        <v>1710</v>
      </c>
      <c r="D79" s="58">
        <v>77</v>
      </c>
    </row>
    <row r="80" spans="2:4" x14ac:dyDescent="0.25">
      <c r="B80" s="56">
        <v>19991</v>
      </c>
      <c r="C80" s="57">
        <v>1530</v>
      </c>
      <c r="D80" s="58">
        <v>78</v>
      </c>
    </row>
    <row r="81" spans="2:4" x14ac:dyDescent="0.25">
      <c r="B81" s="56">
        <v>19992</v>
      </c>
      <c r="C81" s="57">
        <v>1558</v>
      </c>
      <c r="D81" s="58">
        <v>79</v>
      </c>
    </row>
    <row r="82" spans="2:4" x14ac:dyDescent="0.25">
      <c r="B82" s="56">
        <v>19993</v>
      </c>
      <c r="C82" s="57">
        <v>1336</v>
      </c>
      <c r="D82" s="58">
        <v>80</v>
      </c>
    </row>
    <row r="83" spans="2:4" x14ac:dyDescent="0.25">
      <c r="B83" s="56">
        <v>19994</v>
      </c>
      <c r="C83" s="57">
        <v>2343</v>
      </c>
      <c r="D83" s="58">
        <v>81</v>
      </c>
    </row>
    <row r="84" spans="2:4" x14ac:dyDescent="0.25">
      <c r="B84" s="56">
        <v>20001</v>
      </c>
      <c r="C84" s="57">
        <v>1945</v>
      </c>
      <c r="D84" s="58">
        <v>82</v>
      </c>
    </row>
    <row r="85" spans="2:4" x14ac:dyDescent="0.25">
      <c r="B85" s="56">
        <v>20002</v>
      </c>
      <c r="C85" s="57">
        <v>1825</v>
      </c>
      <c r="D85" s="58">
        <v>83</v>
      </c>
    </row>
    <row r="86" spans="2:4" x14ac:dyDescent="0.25">
      <c r="B86" s="56">
        <v>20003</v>
      </c>
      <c r="C86" s="57">
        <v>1870</v>
      </c>
      <c r="D86" s="58">
        <v>84</v>
      </c>
    </row>
    <row r="87" spans="2:4" x14ac:dyDescent="0.25">
      <c r="B87" s="56">
        <v>20004</v>
      </c>
      <c r="C87" s="57">
        <v>1007</v>
      </c>
      <c r="D87" s="58">
        <v>85</v>
      </c>
    </row>
    <row r="88" spans="2:4" x14ac:dyDescent="0.25">
      <c r="B88" s="56">
        <v>20011</v>
      </c>
      <c r="C88" s="57">
        <v>1431</v>
      </c>
      <c r="D88" s="58">
        <v>86</v>
      </c>
    </row>
    <row r="89" spans="2:4" x14ac:dyDescent="0.25">
      <c r="B89" s="56">
        <v>20012</v>
      </c>
      <c r="C89" s="57">
        <v>1475</v>
      </c>
      <c r="D89" s="58">
        <v>87</v>
      </c>
    </row>
    <row r="90" spans="2:4" x14ac:dyDescent="0.25">
      <c r="B90" s="56">
        <v>20013</v>
      </c>
      <c r="C90" s="57">
        <v>1450</v>
      </c>
      <c r="D90" s="58">
        <v>88</v>
      </c>
    </row>
    <row r="91" spans="2:4" x14ac:dyDescent="0.25">
      <c r="B91" s="56">
        <v>20014</v>
      </c>
      <c r="C91" s="57">
        <v>1375</v>
      </c>
      <c r="D91" s="58">
        <v>89</v>
      </c>
    </row>
    <row r="92" spans="2:4" x14ac:dyDescent="0.25">
      <c r="B92" s="56">
        <v>20021</v>
      </c>
      <c r="C92" s="57">
        <v>1495</v>
      </c>
      <c r="D92" s="58">
        <v>90</v>
      </c>
    </row>
    <row r="93" spans="2:4" x14ac:dyDescent="0.25">
      <c r="B93" s="56">
        <v>20022</v>
      </c>
      <c r="C93" s="57">
        <v>1429</v>
      </c>
      <c r="D93" s="58">
        <v>91</v>
      </c>
    </row>
    <row r="94" spans="2:4" x14ac:dyDescent="0.25">
      <c r="B94" s="56">
        <v>20023</v>
      </c>
      <c r="C94" s="57">
        <v>1443</v>
      </c>
      <c r="D94" s="58">
        <v>92</v>
      </c>
    </row>
    <row r="95" spans="2:4" x14ac:dyDescent="0.25">
      <c r="B95" s="56">
        <v>20024</v>
      </c>
      <c r="C95" s="57">
        <v>1472</v>
      </c>
      <c r="D95" s="58">
        <v>93</v>
      </c>
    </row>
    <row r="96" spans="2:4" x14ac:dyDescent="0.25">
      <c r="B96" s="56">
        <v>20031</v>
      </c>
      <c r="C96" s="57">
        <v>1475</v>
      </c>
      <c r="D96" s="58">
        <v>94</v>
      </c>
    </row>
    <row r="97" spans="2:4" x14ac:dyDescent="0.25">
      <c r="B97" s="56">
        <v>20032</v>
      </c>
      <c r="C97" s="57">
        <v>1545</v>
      </c>
      <c r="D97" s="58">
        <v>95</v>
      </c>
    </row>
    <row r="98" spans="2:4" x14ac:dyDescent="0.25">
      <c r="B98" s="56">
        <v>20033</v>
      </c>
      <c r="C98" s="57">
        <v>1715</v>
      </c>
      <c r="D98" s="58">
        <v>96</v>
      </c>
    </row>
    <row r="99" spans="2:4" x14ac:dyDescent="0.25">
      <c r="B99" s="56">
        <v>20034</v>
      </c>
      <c r="C99" s="57">
        <v>2006</v>
      </c>
      <c r="D99" s="58">
        <v>97</v>
      </c>
    </row>
    <row r="100" spans="2:4" x14ac:dyDescent="0.25">
      <c r="B100" s="56">
        <v>20041</v>
      </c>
      <c r="C100" s="57">
        <v>1909</v>
      </c>
      <c r="D100" s="58">
        <v>98</v>
      </c>
    </row>
    <row r="101" spans="2:4" x14ac:dyDescent="0.25">
      <c r="B101" s="56">
        <v>20042</v>
      </c>
      <c r="C101" s="57">
        <v>2014</v>
      </c>
      <c r="D101" s="58">
        <v>99</v>
      </c>
    </row>
    <row r="102" spans="2:4" x14ac:dyDescent="0.25">
      <c r="B102" s="56">
        <v>20043</v>
      </c>
      <c r="C102" s="57">
        <v>2350</v>
      </c>
      <c r="D102" s="58">
        <v>100</v>
      </c>
    </row>
    <row r="103" spans="2:4" x14ac:dyDescent="0.25">
      <c r="B103" s="56">
        <v>20044</v>
      </c>
      <c r="C103" s="57">
        <v>3490</v>
      </c>
      <c r="D103" s="58">
        <v>101</v>
      </c>
    </row>
    <row r="104" spans="2:4" x14ac:dyDescent="0.25">
      <c r="B104" s="56">
        <v>20051</v>
      </c>
      <c r="C104" s="57">
        <v>3243</v>
      </c>
      <c r="D104" s="58">
        <v>102</v>
      </c>
    </row>
    <row r="105" spans="2:4" x14ac:dyDescent="0.25">
      <c r="B105" s="56">
        <v>20052</v>
      </c>
      <c r="C105" s="57">
        <v>3520</v>
      </c>
      <c r="D105" s="58">
        <v>103</v>
      </c>
    </row>
    <row r="106" spans="2:4" ht="15.75" thickBot="1" x14ac:dyDescent="0.3">
      <c r="B106" s="59">
        <v>20053</v>
      </c>
      <c r="C106" s="60">
        <v>3678</v>
      </c>
      <c r="D106" s="61">
        <v>104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0AC36-16B2-5947-A7DC-8D70C347EB4E}">
  <dimension ref="B1:O31"/>
  <sheetViews>
    <sheetView showGridLines="0" topLeftCell="A2" zoomScale="101" workbookViewId="0">
      <selection activeCell="C11" sqref="C11:D30"/>
    </sheetView>
  </sheetViews>
  <sheetFormatPr defaultColWidth="11.42578125" defaultRowHeight="15" x14ac:dyDescent="0.25"/>
  <cols>
    <col min="2" max="2" width="10.85546875" style="6"/>
    <col min="3" max="3" width="15.7109375" style="6" customWidth="1"/>
    <col min="4" max="8" width="10.85546875" style="6"/>
  </cols>
  <sheetData>
    <row r="1" spans="2:15" ht="15.75" thickBot="1" x14ac:dyDescent="0.3"/>
    <row r="2" spans="2:15" ht="24" thickBot="1" x14ac:dyDescent="0.4">
      <c r="B2" s="80" t="s">
        <v>34</v>
      </c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2"/>
    </row>
    <row r="4" spans="2:15" ht="15.75" thickBot="1" x14ac:dyDescent="0.3"/>
    <row r="5" spans="2:15" x14ac:dyDescent="0.25">
      <c r="B5" s="62" t="s">
        <v>4</v>
      </c>
      <c r="C5" s="63">
        <v>25</v>
      </c>
    </row>
    <row r="6" spans="2:15" x14ac:dyDescent="0.25">
      <c r="B6" s="64" t="s">
        <v>3</v>
      </c>
      <c r="C6" s="65">
        <v>0.03</v>
      </c>
    </row>
    <row r="7" spans="2:15" ht="15.75" thickBot="1" x14ac:dyDescent="0.3">
      <c r="B7" s="66" t="s">
        <v>5</v>
      </c>
      <c r="C7" s="67">
        <v>0.4</v>
      </c>
    </row>
    <row r="10" spans="2:15" ht="15.75" thickBot="1" x14ac:dyDescent="0.3"/>
    <row r="11" spans="2:15" ht="45.75" thickBot="1" x14ac:dyDescent="0.3">
      <c r="B11" s="89" t="s">
        <v>6</v>
      </c>
      <c r="C11" s="90" t="s">
        <v>9</v>
      </c>
      <c r="D11" s="90" t="s">
        <v>35</v>
      </c>
      <c r="E11" s="90" t="s">
        <v>7</v>
      </c>
      <c r="F11" s="90" t="s">
        <v>8</v>
      </c>
      <c r="G11" s="90" t="s">
        <v>10</v>
      </c>
      <c r="H11" s="90" t="s">
        <v>11</v>
      </c>
      <c r="I11" s="91" t="s">
        <v>12</v>
      </c>
      <c r="J11" s="2"/>
    </row>
    <row r="12" spans="2:15" x14ac:dyDescent="0.25">
      <c r="B12" s="92">
        <v>1</v>
      </c>
      <c r="C12" s="7">
        <f>($C$6*$C$5)+(($C$7-$C$6)*E12)-(($C$7/$C$5)*F12)</f>
        <v>0.75</v>
      </c>
      <c r="D12" s="7">
        <f>C12</f>
        <v>0.75</v>
      </c>
      <c r="E12" s="7">
        <v>0</v>
      </c>
      <c r="F12" s="7">
        <v>0</v>
      </c>
      <c r="G12" s="7">
        <f>C6*C5</f>
        <v>0.75</v>
      </c>
      <c r="H12" s="7">
        <v>0</v>
      </c>
      <c r="I12" s="13">
        <f>G12+H12</f>
        <v>0.75</v>
      </c>
      <c r="J12" s="1"/>
    </row>
    <row r="13" spans="2:15" x14ac:dyDescent="0.25">
      <c r="B13" s="92">
        <v>2</v>
      </c>
      <c r="C13" s="7">
        <f t="shared" ref="C13:C31" si="0">($C$6*$C$5)+(($C$7-$C$6)*E13)-(($C$7/$C$5)*F13)</f>
        <v>1.0185</v>
      </c>
      <c r="D13" s="7">
        <f>C13+D12</f>
        <v>1.7685</v>
      </c>
      <c r="E13" s="7">
        <f>SUM(C12+E12)</f>
        <v>0.75</v>
      </c>
      <c r="F13" s="7">
        <f>E13*E13</f>
        <v>0.5625</v>
      </c>
      <c r="G13" s="7">
        <f>($C$6*($C$5-E13))</f>
        <v>0.72749999999999992</v>
      </c>
      <c r="H13" s="7">
        <f>($C$7*(E13/$C$5)*($C$5-E13))</f>
        <v>0.29099999999999998</v>
      </c>
      <c r="I13" s="13">
        <f t="shared" ref="I13:I31" si="1">G13+H13</f>
        <v>1.0185</v>
      </c>
    </row>
    <row r="14" spans="2:15" x14ac:dyDescent="0.25">
      <c r="B14" s="92">
        <v>3</v>
      </c>
      <c r="C14" s="7">
        <f t="shared" si="0"/>
        <v>1.3543035239999999</v>
      </c>
      <c r="D14" s="7">
        <f t="shared" ref="D14:D31" si="2">C14+D13</f>
        <v>3.1228035240000001</v>
      </c>
      <c r="E14" s="7">
        <f>SUM(C13+E13)</f>
        <v>1.7685</v>
      </c>
      <c r="F14" s="7">
        <f t="shared" ref="F14:F31" si="3">E14*E14</f>
        <v>3.1275922499999997</v>
      </c>
      <c r="G14" s="7">
        <f t="shared" ref="G14:G31" si="4">($C$6*($C$5-E14))</f>
        <v>0.69694500000000004</v>
      </c>
      <c r="H14" s="7">
        <f t="shared" ref="H14:H31" si="5">($C$7*(E14/$C$5)*($C$5-E14))</f>
        <v>0.65735852400000006</v>
      </c>
      <c r="I14" s="13">
        <f t="shared" si="1"/>
        <v>1.3543035240000001</v>
      </c>
    </row>
    <row r="15" spans="2:15" x14ac:dyDescent="0.25">
      <c r="B15" s="92">
        <v>4</v>
      </c>
      <c r="C15" s="7">
        <f t="shared" si="0"/>
        <v>1.749406874287891</v>
      </c>
      <c r="D15" s="7">
        <f t="shared" si="2"/>
        <v>4.8722103982878906</v>
      </c>
      <c r="E15" s="7">
        <f>SUM(C14+E14)</f>
        <v>3.1228035240000001</v>
      </c>
      <c r="F15" s="7">
        <f t="shared" si="3"/>
        <v>9.7519018495068188</v>
      </c>
      <c r="G15" s="7">
        <f t="shared" si="4"/>
        <v>0.65631589428000003</v>
      </c>
      <c r="H15" s="7">
        <f t="shared" si="5"/>
        <v>1.093090980007891</v>
      </c>
      <c r="I15" s="13">
        <f t="shared" si="1"/>
        <v>1.749406874287891</v>
      </c>
    </row>
    <row r="16" spans="2:15" x14ac:dyDescent="0.25">
      <c r="B16" s="92">
        <v>5</v>
      </c>
      <c r="C16" s="7">
        <f t="shared" si="0"/>
        <v>2.1729029007235652</v>
      </c>
      <c r="D16" s="7">
        <f t="shared" si="2"/>
        <v>7.0451132990114562</v>
      </c>
      <c r="E16" s="7">
        <f>SUM(C15+E15)</f>
        <v>4.8722103982878906</v>
      </c>
      <c r="F16" s="7">
        <f t="shared" si="3"/>
        <v>23.738434165184646</v>
      </c>
      <c r="G16" s="7">
        <f t="shared" si="4"/>
        <v>0.60383368805136328</v>
      </c>
      <c r="H16" s="7">
        <f t="shared" si="5"/>
        <v>1.5690692126722019</v>
      </c>
      <c r="I16" s="13">
        <f t="shared" si="1"/>
        <v>2.1729029007235652</v>
      </c>
    </row>
    <row r="17" spans="2:9" x14ac:dyDescent="0.25">
      <c r="B17" s="92">
        <v>6</v>
      </c>
      <c r="C17" s="7">
        <f t="shared" si="0"/>
        <v>2.5625539782997091</v>
      </c>
      <c r="D17" s="7">
        <f t="shared" si="2"/>
        <v>9.6076672773111653</v>
      </c>
      <c r="E17" s="7">
        <f>SUM(C16+E16)</f>
        <v>7.0451132990114562</v>
      </c>
      <c r="F17" s="7">
        <f t="shared" si="3"/>
        <v>49.633621395908087</v>
      </c>
      <c r="G17" s="7">
        <f t="shared" si="4"/>
        <v>0.53864660102965634</v>
      </c>
      <c r="H17" s="7">
        <f t="shared" si="5"/>
        <v>2.0239073772700533</v>
      </c>
      <c r="I17" s="13">
        <f t="shared" si="1"/>
        <v>2.5625539782997095</v>
      </c>
    </row>
    <row r="18" spans="2:9" x14ac:dyDescent="0.25">
      <c r="B18" s="92">
        <v>7</v>
      </c>
      <c r="C18" s="7">
        <f t="shared" si="0"/>
        <v>2.8279205644208791</v>
      </c>
      <c r="D18" s="7">
        <f t="shared" si="2"/>
        <v>12.435587841732044</v>
      </c>
      <c r="E18" s="7">
        <f>SUM(C17+E17)</f>
        <v>9.6076672773111653</v>
      </c>
      <c r="F18" s="7">
        <f t="shared" si="3"/>
        <v>92.307270511515739</v>
      </c>
      <c r="G18" s="7">
        <f t="shared" si="4"/>
        <v>0.46176998168066502</v>
      </c>
      <c r="H18" s="7">
        <f t="shared" si="5"/>
        <v>2.3661505827402149</v>
      </c>
      <c r="I18" s="13">
        <f t="shared" si="1"/>
        <v>2.82792056442088</v>
      </c>
    </row>
    <row r="19" spans="2:9" x14ac:dyDescent="0.25">
      <c r="B19" s="92">
        <v>8</v>
      </c>
      <c r="C19" s="7">
        <f t="shared" si="0"/>
        <v>2.8768659819299147</v>
      </c>
      <c r="D19" s="7">
        <f t="shared" si="2"/>
        <v>15.312453823661958</v>
      </c>
      <c r="E19" s="7">
        <f>SUM(C18+E18)</f>
        <v>12.435587841732044</v>
      </c>
      <c r="F19" s="7">
        <f t="shared" si="3"/>
        <v>154.64384496943384</v>
      </c>
      <c r="G19" s="7">
        <f t="shared" si="4"/>
        <v>0.37693236474803865</v>
      </c>
      <c r="H19" s="7">
        <f t="shared" si="5"/>
        <v>2.4999336171818762</v>
      </c>
      <c r="I19" s="13">
        <f t="shared" si="1"/>
        <v>2.8768659819299147</v>
      </c>
    </row>
    <row r="20" spans="2:9" x14ac:dyDescent="0.25">
      <c r="B20" s="92">
        <v>9</v>
      </c>
      <c r="C20" s="7">
        <f t="shared" si="0"/>
        <v>2.6640680411264492</v>
      </c>
      <c r="D20" s="7">
        <f t="shared" si="2"/>
        <v>17.976521864788406</v>
      </c>
      <c r="E20" s="7">
        <f>SUM(C19+E19)</f>
        <v>15.312453823661958</v>
      </c>
      <c r="F20" s="7">
        <f t="shared" si="3"/>
        <v>234.47124210177972</v>
      </c>
      <c r="G20" s="7">
        <f t="shared" si="4"/>
        <v>0.29062638529014123</v>
      </c>
      <c r="H20" s="7">
        <f t="shared" si="5"/>
        <v>2.3734416558363081</v>
      </c>
      <c r="I20" s="13">
        <f t="shared" si="1"/>
        <v>2.6640680411264492</v>
      </c>
    </row>
    <row r="21" spans="2:9" x14ac:dyDescent="0.25">
      <c r="B21" s="92">
        <v>10</v>
      </c>
      <c r="C21" s="7">
        <f t="shared" si="0"/>
        <v>2.2308276762882597</v>
      </c>
      <c r="D21" s="7">
        <f t="shared" si="2"/>
        <v>20.207349541076667</v>
      </c>
      <c r="E21" s="7">
        <f>SUM(C20+E20)</f>
        <v>17.976521864788406</v>
      </c>
      <c r="F21" s="7">
        <f t="shared" si="3"/>
        <v>323.15533835521563</v>
      </c>
      <c r="G21" s="7">
        <f t="shared" si="4"/>
        <v>0.2107043440563478</v>
      </c>
      <c r="H21" s="7">
        <f t="shared" si="5"/>
        <v>2.0201233322319121</v>
      </c>
      <c r="I21" s="13">
        <f t="shared" si="1"/>
        <v>2.2308276762882597</v>
      </c>
    </row>
    <row r="22" spans="2:9" x14ac:dyDescent="0.25">
      <c r="B22" s="92">
        <v>11</v>
      </c>
      <c r="C22" s="7">
        <f t="shared" si="0"/>
        <v>1.6933277225943453</v>
      </c>
      <c r="D22" s="7">
        <f t="shared" si="2"/>
        <v>21.900677263671014</v>
      </c>
      <c r="E22" s="7">
        <f>SUM(C21+E21)</f>
        <v>20.207349541076667</v>
      </c>
      <c r="F22" s="7">
        <f t="shared" si="3"/>
        <v>408.33697547525139</v>
      </c>
      <c r="G22" s="7">
        <f t="shared" si="4"/>
        <v>0.14377951376769998</v>
      </c>
      <c r="H22" s="7">
        <f t="shared" si="5"/>
        <v>1.5495482088266448</v>
      </c>
      <c r="I22" s="13">
        <f t="shared" si="1"/>
        <v>1.6933277225943448</v>
      </c>
    </row>
    <row r="23" spans="2:9" x14ac:dyDescent="0.25">
      <c r="B23" s="92">
        <v>12</v>
      </c>
      <c r="C23" s="7">
        <f t="shared" si="0"/>
        <v>1.1790159538386504</v>
      </c>
      <c r="D23" s="7">
        <f t="shared" si="2"/>
        <v>23.079693217509664</v>
      </c>
      <c r="E23" s="7">
        <f>SUM(C22+E22)</f>
        <v>21.900677263671014</v>
      </c>
      <c r="F23" s="7">
        <f t="shared" si="3"/>
        <v>479.6396646074765</v>
      </c>
      <c r="G23" s="7">
        <f t="shared" si="4"/>
        <v>9.2979682089869578E-2</v>
      </c>
      <c r="H23" s="7">
        <f t="shared" si="5"/>
        <v>1.0860362717487819</v>
      </c>
      <c r="I23" s="13">
        <f t="shared" si="1"/>
        <v>1.1790159538386515</v>
      </c>
    </row>
    <row r="24" spans="2:9" x14ac:dyDescent="0.25">
      <c r="B24" s="92">
        <v>13</v>
      </c>
      <c r="C24" s="7">
        <f t="shared" si="0"/>
        <v>0.76673066624879027</v>
      </c>
      <c r="D24" s="7">
        <f t="shared" si="2"/>
        <v>23.846423883758455</v>
      </c>
      <c r="E24" s="7">
        <f>SUM(C23+E23)</f>
        <v>23.079693217509664</v>
      </c>
      <c r="F24" s="7">
        <f t="shared" si="3"/>
        <v>532.67223901436159</v>
      </c>
      <c r="G24" s="7">
        <f t="shared" si="4"/>
        <v>5.7609203474710068E-2</v>
      </c>
      <c r="H24" s="7">
        <f t="shared" si="5"/>
        <v>0.70912146277408017</v>
      </c>
      <c r="I24" s="13">
        <f t="shared" si="1"/>
        <v>0.76673066624879027</v>
      </c>
    </row>
    <row r="25" spans="2:9" x14ac:dyDescent="0.25">
      <c r="B25" s="92">
        <v>14</v>
      </c>
      <c r="C25" s="7">
        <f t="shared" si="0"/>
        <v>0.47474592428845774</v>
      </c>
      <c r="D25" s="7">
        <f t="shared" si="2"/>
        <v>24.321169808046911</v>
      </c>
      <c r="E25" s="7">
        <f>SUM(C24+E24)</f>
        <v>23.846423883758455</v>
      </c>
      <c r="F25" s="7">
        <f t="shared" si="3"/>
        <v>568.65193204388561</v>
      </c>
      <c r="G25" s="7">
        <f t="shared" si="4"/>
        <v>3.4607283487246364E-2</v>
      </c>
      <c r="H25" s="7">
        <f t="shared" si="5"/>
        <v>0.4401386408012114</v>
      </c>
      <c r="I25" s="13">
        <f t="shared" si="1"/>
        <v>0.47474592428845774</v>
      </c>
    </row>
    <row r="26" spans="2:9" x14ac:dyDescent="0.25">
      <c r="B26" s="92">
        <v>15</v>
      </c>
      <c r="C26" s="7">
        <f t="shared" si="0"/>
        <v>0.28452401566771535</v>
      </c>
      <c r="D26" s="7">
        <f t="shared" si="2"/>
        <v>24.605693823714624</v>
      </c>
      <c r="E26" s="7">
        <f>SUM(C25+E25)</f>
        <v>24.321169808046911</v>
      </c>
      <c r="F26" s="7">
        <f t="shared" si="3"/>
        <v>591.51930083185255</v>
      </c>
      <c r="G26" s="7">
        <f t="shared" si="4"/>
        <v>2.0364905758592684E-2</v>
      </c>
      <c r="H26" s="7">
        <f t="shared" si="5"/>
        <v>0.26415910990912272</v>
      </c>
      <c r="I26" s="13">
        <f t="shared" si="1"/>
        <v>0.2845240156677154</v>
      </c>
    </row>
    <row r="27" spans="2:9" x14ac:dyDescent="0.25">
      <c r="B27" s="92">
        <v>16</v>
      </c>
      <c r="C27" s="7">
        <f t="shared" si="0"/>
        <v>0.16706401803220139</v>
      </c>
      <c r="D27" s="7">
        <f t="shared" si="2"/>
        <v>24.772757841746824</v>
      </c>
      <c r="E27" s="7">
        <f>SUM(C26+E26)</f>
        <v>24.605693823714624</v>
      </c>
      <c r="F27" s="7">
        <f t="shared" si="3"/>
        <v>605.44016854638801</v>
      </c>
      <c r="G27" s="7">
        <f t="shared" si="4"/>
        <v>1.1829185288561276E-2</v>
      </c>
      <c r="H27" s="7">
        <f t="shared" si="5"/>
        <v>0.15523483274364167</v>
      </c>
      <c r="I27" s="13">
        <f t="shared" si="1"/>
        <v>0.16706401803220294</v>
      </c>
    </row>
    <row r="28" spans="2:9" x14ac:dyDescent="0.25">
      <c r="B28" s="92">
        <v>17</v>
      </c>
      <c r="C28" s="7">
        <f t="shared" si="0"/>
        <v>9.6887904073064135E-2</v>
      </c>
      <c r="D28" s="7">
        <f t="shared" si="2"/>
        <v>24.869645745819888</v>
      </c>
      <c r="E28" s="7">
        <f>SUM(C27+E27)</f>
        <v>24.772757841746824</v>
      </c>
      <c r="F28" s="7">
        <f t="shared" si="3"/>
        <v>613.68953108582878</v>
      </c>
      <c r="G28" s="7">
        <f t="shared" si="4"/>
        <v>6.8172647475952886E-3</v>
      </c>
      <c r="H28" s="7">
        <f t="shared" si="5"/>
        <v>9.0070639325469534E-2</v>
      </c>
      <c r="I28" s="13">
        <f t="shared" si="1"/>
        <v>9.6887904073064829E-2</v>
      </c>
    </row>
    <row r="29" spans="2:9" x14ac:dyDescent="0.25">
      <c r="B29" s="92">
        <v>18</v>
      </c>
      <c r="C29" s="7">
        <f t="shared" si="0"/>
        <v>5.578045359212247E-2</v>
      </c>
      <c r="D29" s="7">
        <f t="shared" si="2"/>
        <v>24.925426199412009</v>
      </c>
      <c r="E29" s="7">
        <f>SUM(C28+E28)</f>
        <v>24.869645745819888</v>
      </c>
      <c r="F29" s="7">
        <f t="shared" si="3"/>
        <v>618.49927952257724</v>
      </c>
      <c r="G29" s="7">
        <f t="shared" si="4"/>
        <v>3.9106276254033644E-3</v>
      </c>
      <c r="H29" s="7">
        <f t="shared" si="5"/>
        <v>5.1869825966719206E-2</v>
      </c>
      <c r="I29" s="13">
        <f t="shared" si="1"/>
        <v>5.5780453592122567E-2</v>
      </c>
    </row>
    <row r="30" spans="2:9" x14ac:dyDescent="0.25">
      <c r="B30" s="92">
        <v>19</v>
      </c>
      <c r="C30" s="7">
        <f t="shared" si="0"/>
        <v>3.1977754225090749E-2</v>
      </c>
      <c r="D30" s="7">
        <f t="shared" si="2"/>
        <v>24.957403953637098</v>
      </c>
      <c r="E30" s="7">
        <f>SUM(C29+E29)</f>
        <v>24.925426199412009</v>
      </c>
      <c r="F30" s="7">
        <f t="shared" si="3"/>
        <v>621.27687122233453</v>
      </c>
      <c r="G30" s="7">
        <f t="shared" si="4"/>
        <v>2.2372140176397438E-3</v>
      </c>
      <c r="H30" s="7">
        <f t="shared" si="5"/>
        <v>2.9740540207450386E-2</v>
      </c>
      <c r="I30" s="13">
        <f t="shared" si="1"/>
        <v>3.1977754225090131E-2</v>
      </c>
    </row>
    <row r="31" spans="2:9" ht="15.75" thickBot="1" x14ac:dyDescent="0.3">
      <c r="B31" s="93">
        <v>20</v>
      </c>
      <c r="C31" s="8">
        <f t="shared" si="0"/>
        <v>1.828726916539658E-2</v>
      </c>
      <c r="D31" s="8">
        <f t="shared" si="2"/>
        <v>24.975691222802496</v>
      </c>
      <c r="E31" s="8">
        <f>SUM(C30+E30)</f>
        <v>24.957403953637098</v>
      </c>
      <c r="F31" s="8">
        <f t="shared" si="3"/>
        <v>622.87201210502064</v>
      </c>
      <c r="G31" s="8">
        <f t="shared" si="4"/>
        <v>1.2778813908870745E-3</v>
      </c>
      <c r="H31" s="8">
        <f t="shared" si="5"/>
        <v>1.7009387774508986E-2</v>
      </c>
      <c r="I31" s="14">
        <f t="shared" si="1"/>
        <v>1.828726916539606E-2</v>
      </c>
    </row>
  </sheetData>
  <mergeCells count="1">
    <mergeCell ref="B2:O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4C982-E50B-3743-8022-817247EB5F35}">
  <dimension ref="B1:P31"/>
  <sheetViews>
    <sheetView showGridLines="0" tabSelected="1" zoomScale="101" workbookViewId="0">
      <selection activeCell="R21" sqref="R21"/>
    </sheetView>
  </sheetViews>
  <sheetFormatPr defaultColWidth="11.42578125" defaultRowHeight="15" x14ac:dyDescent="0.25"/>
  <cols>
    <col min="3" max="4" width="15.7109375" style="1" customWidth="1"/>
    <col min="5" max="6" width="10.85546875" style="1"/>
  </cols>
  <sheetData>
    <row r="1" spans="2:16" ht="15.75" thickBot="1" x14ac:dyDescent="0.3"/>
    <row r="2" spans="2:16" ht="24" thickBot="1" x14ac:dyDescent="0.4">
      <c r="B2" s="80" t="s">
        <v>34</v>
      </c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2"/>
    </row>
    <row r="4" spans="2:16" ht="15.75" thickBot="1" x14ac:dyDescent="0.3"/>
    <row r="5" spans="2:16" x14ac:dyDescent="0.25">
      <c r="B5" s="73" t="s">
        <v>4</v>
      </c>
      <c r="C5" s="72">
        <v>25</v>
      </c>
      <c r="D5" s="68"/>
    </row>
    <row r="6" spans="2:16" x14ac:dyDescent="0.25">
      <c r="B6" s="75" t="s">
        <v>3</v>
      </c>
      <c r="C6" s="76">
        <v>0.4</v>
      </c>
      <c r="D6" s="68"/>
    </row>
    <row r="7" spans="2:16" ht="15.75" thickBot="1" x14ac:dyDescent="0.3">
      <c r="B7" s="71" t="s">
        <v>5</v>
      </c>
      <c r="C7" s="74">
        <v>0.03</v>
      </c>
      <c r="D7" s="68"/>
    </row>
    <row r="10" spans="2:16" ht="15.75" thickBot="1" x14ac:dyDescent="0.3"/>
    <row r="11" spans="2:16" ht="45.75" thickBot="1" x14ac:dyDescent="0.3">
      <c r="B11" s="9" t="s">
        <v>6</v>
      </c>
      <c r="C11" s="10" t="s">
        <v>9</v>
      </c>
      <c r="D11" s="10" t="s">
        <v>35</v>
      </c>
      <c r="E11" s="11" t="s">
        <v>7</v>
      </c>
      <c r="F11" s="11" t="s">
        <v>8</v>
      </c>
      <c r="G11" s="10" t="s">
        <v>10</v>
      </c>
      <c r="H11" s="10" t="s">
        <v>11</v>
      </c>
      <c r="I11" s="12" t="s">
        <v>12</v>
      </c>
      <c r="J11" s="2"/>
    </row>
    <row r="12" spans="2:16" x14ac:dyDescent="0.25">
      <c r="B12" s="4">
        <v>1</v>
      </c>
      <c r="C12" s="69">
        <f>($C$6*$C$5)+(($C$7-$C$6)*E12)-(($C$7/$C$5)*F12)</f>
        <v>10</v>
      </c>
      <c r="D12" s="69">
        <f>C12</f>
        <v>10</v>
      </c>
      <c r="E12" s="7">
        <v>0</v>
      </c>
      <c r="F12" s="7">
        <v>0</v>
      </c>
      <c r="G12" s="7">
        <f>C6*C5</f>
        <v>10</v>
      </c>
      <c r="H12" s="7">
        <v>0</v>
      </c>
      <c r="I12" s="13">
        <f>G12+H12</f>
        <v>10</v>
      </c>
      <c r="J12" s="1"/>
    </row>
    <row r="13" spans="2:16" x14ac:dyDescent="0.25">
      <c r="B13" s="4">
        <v>2</v>
      </c>
      <c r="C13" s="69">
        <f t="shared" ref="C13:C31" si="0">($C$6*$C$5)+(($C$7-$C$6)*E13)-(($C$7/$C$5)*F13)</f>
        <v>6.18</v>
      </c>
      <c r="D13" s="69">
        <f t="shared" ref="D13:D31" si="1">C13+D12</f>
        <v>16.18</v>
      </c>
      <c r="E13" s="7">
        <f>SUM(C12+E12)</f>
        <v>10</v>
      </c>
      <c r="F13" s="7">
        <f>E13*E13</f>
        <v>100</v>
      </c>
      <c r="G13" s="7">
        <f>($C$6*($C$5-E13))</f>
        <v>6</v>
      </c>
      <c r="H13" s="7">
        <f>($C$7*(E13/$C$5)*($C$5-E13))</f>
        <v>0.18</v>
      </c>
      <c r="I13" s="13">
        <f t="shared" ref="I13:I31" si="2">G13+H13</f>
        <v>6.18</v>
      </c>
    </row>
    <row r="14" spans="2:16" x14ac:dyDescent="0.25">
      <c r="B14" s="4">
        <v>3</v>
      </c>
      <c r="C14" s="69">
        <f t="shared" si="0"/>
        <v>3.6992491199999997</v>
      </c>
      <c r="D14" s="69">
        <f t="shared" si="1"/>
        <v>19.879249120000001</v>
      </c>
      <c r="E14" s="7">
        <f t="shared" ref="E14:E31" si="3">SUM(C13+E13)</f>
        <v>16.18</v>
      </c>
      <c r="F14" s="7">
        <f t="shared" ref="F14:F31" si="4">E14*E14</f>
        <v>261.79239999999999</v>
      </c>
      <c r="G14" s="7">
        <f t="shared" ref="G14:G31" si="5">($C$6*($C$5-E14))</f>
        <v>3.5280000000000005</v>
      </c>
      <c r="H14" s="7">
        <f t="shared" ref="H14:H31" si="6">($C$7*(E14/$C$5)*($C$5-E14))</f>
        <v>0.17124912</v>
      </c>
      <c r="I14" s="13">
        <f t="shared" si="2"/>
        <v>3.6992491200000006</v>
      </c>
    </row>
    <row r="15" spans="2:16" x14ac:dyDescent="0.25">
      <c r="B15" s="4">
        <v>4</v>
      </c>
      <c r="C15" s="69">
        <f t="shared" si="0"/>
        <v>2.1704563709099745</v>
      </c>
      <c r="D15" s="69">
        <f t="shared" si="1"/>
        <v>22.049705490909975</v>
      </c>
      <c r="E15" s="7">
        <f t="shared" si="3"/>
        <v>19.879249120000001</v>
      </c>
      <c r="F15" s="7">
        <f t="shared" si="4"/>
        <v>395.18454557502082</v>
      </c>
      <c r="G15" s="7">
        <f t="shared" si="5"/>
        <v>2.0483003519999996</v>
      </c>
      <c r="H15" s="7">
        <f t="shared" si="6"/>
        <v>0.12215601890997506</v>
      </c>
      <c r="I15" s="13">
        <f t="shared" si="2"/>
        <v>2.1704563709099745</v>
      </c>
    </row>
    <row r="16" spans="2:16" x14ac:dyDescent="0.25">
      <c r="B16" s="4">
        <v>5</v>
      </c>
      <c r="C16" s="69">
        <f t="shared" si="0"/>
        <v>1.2581815536802701</v>
      </c>
      <c r="D16" s="69">
        <f t="shared" si="1"/>
        <v>23.307887044590245</v>
      </c>
      <c r="E16" s="7">
        <f t="shared" si="3"/>
        <v>22.049705490909975</v>
      </c>
      <c r="F16" s="7">
        <f t="shared" si="4"/>
        <v>486.18951223586549</v>
      </c>
      <c r="G16" s="7">
        <f t="shared" si="5"/>
        <v>1.18011780363601</v>
      </c>
      <c r="H16" s="7">
        <f t="shared" si="6"/>
        <v>7.8063750044260638E-2</v>
      </c>
      <c r="I16" s="13">
        <f t="shared" si="2"/>
        <v>1.2581815536802707</v>
      </c>
    </row>
    <row r="17" spans="2:9" x14ac:dyDescent="0.25">
      <c r="B17" s="4">
        <v>6</v>
      </c>
      <c r="C17" s="69">
        <f t="shared" si="0"/>
        <v>0.72417267532155516</v>
      </c>
      <c r="D17" s="69">
        <f t="shared" si="1"/>
        <v>24.0320597199118</v>
      </c>
      <c r="E17" s="7">
        <f t="shared" si="3"/>
        <v>23.307887044590245</v>
      </c>
      <c r="F17" s="7">
        <f t="shared" si="4"/>
        <v>543.25759848337782</v>
      </c>
      <c r="G17" s="7">
        <f t="shared" si="5"/>
        <v>0.67684518216390188</v>
      </c>
      <c r="H17" s="7">
        <f t="shared" si="6"/>
        <v>4.7327493157653999E-2</v>
      </c>
      <c r="I17" s="13">
        <f t="shared" si="2"/>
        <v>0.72417267532155583</v>
      </c>
    </row>
    <row r="18" spans="2:9" x14ac:dyDescent="0.25">
      <c r="B18" s="4">
        <v>7</v>
      </c>
      <c r="C18" s="69">
        <f t="shared" si="0"/>
        <v>0.41509003037494607</v>
      </c>
      <c r="D18" s="69">
        <f t="shared" si="1"/>
        <v>24.447149750286744</v>
      </c>
      <c r="E18" s="7">
        <f t="shared" si="3"/>
        <v>24.0320597199118</v>
      </c>
      <c r="F18" s="7">
        <f t="shared" si="4"/>
        <v>577.53989438140718</v>
      </c>
      <c r="G18" s="7">
        <f t="shared" si="5"/>
        <v>0.38717611203528013</v>
      </c>
      <c r="H18" s="7">
        <f t="shared" si="6"/>
        <v>2.7913918339665337E-2</v>
      </c>
      <c r="I18" s="13">
        <f t="shared" si="2"/>
        <v>0.41509003037494546</v>
      </c>
    </row>
    <row r="19" spans="2:9" x14ac:dyDescent="0.25">
      <c r="B19" s="4">
        <v>8</v>
      </c>
      <c r="C19" s="69">
        <f t="shared" si="0"/>
        <v>0.23735883529837032</v>
      </c>
      <c r="D19" s="69">
        <f t="shared" si="1"/>
        <v>24.684508585585114</v>
      </c>
      <c r="E19" s="7">
        <f t="shared" si="3"/>
        <v>24.447149750286744</v>
      </c>
      <c r="F19" s="7">
        <f t="shared" si="4"/>
        <v>597.66313091294523</v>
      </c>
      <c r="G19" s="7">
        <f t="shared" si="5"/>
        <v>0.22114009988530228</v>
      </c>
      <c r="H19" s="7">
        <f t="shared" si="6"/>
        <v>1.621873541306806E-2</v>
      </c>
      <c r="I19" s="13">
        <f t="shared" si="2"/>
        <v>0.23735883529837035</v>
      </c>
    </row>
    <row r="20" spans="2:9" x14ac:dyDescent="0.25">
      <c r="B20" s="4">
        <v>9</v>
      </c>
      <c r="C20" s="69">
        <f t="shared" si="0"/>
        <v>0.13554186639931753</v>
      </c>
      <c r="D20" s="69">
        <f t="shared" si="1"/>
        <v>24.820050451984432</v>
      </c>
      <c r="E20" s="7">
        <f t="shared" si="3"/>
        <v>24.684508585585114</v>
      </c>
      <c r="F20" s="7">
        <f t="shared" si="4"/>
        <v>609.32496411182524</v>
      </c>
      <c r="G20" s="7">
        <f t="shared" si="5"/>
        <v>0.12619656576595448</v>
      </c>
      <c r="H20" s="7">
        <f t="shared" si="6"/>
        <v>9.345300633363177E-3</v>
      </c>
      <c r="I20" s="13">
        <f t="shared" si="2"/>
        <v>0.13554186639931765</v>
      </c>
    </row>
    <row r="21" spans="2:9" x14ac:dyDescent="0.25">
      <c r="B21" s="4">
        <v>10</v>
      </c>
      <c r="C21" s="69">
        <f t="shared" si="0"/>
        <v>7.7339447438897868E-2</v>
      </c>
      <c r="D21" s="69">
        <f t="shared" si="1"/>
        <v>24.897389899423331</v>
      </c>
      <c r="E21" s="7">
        <f t="shared" si="3"/>
        <v>24.820050451984432</v>
      </c>
      <c r="F21" s="7">
        <f t="shared" si="4"/>
        <v>616.03490443905264</v>
      </c>
      <c r="G21" s="7">
        <f t="shared" si="5"/>
        <v>7.1979819206227091E-2</v>
      </c>
      <c r="H21" s="7">
        <f t="shared" si="6"/>
        <v>5.3596282326698235E-3</v>
      </c>
      <c r="I21" s="13">
        <f t="shared" si="2"/>
        <v>7.7339447438896911E-2</v>
      </c>
    </row>
    <row r="22" spans="2:9" x14ac:dyDescent="0.25">
      <c r="B22" s="4">
        <v>11</v>
      </c>
      <c r="C22" s="69">
        <f t="shared" si="0"/>
        <v>4.4109708648679358E-2</v>
      </c>
      <c r="D22" s="69">
        <f t="shared" si="1"/>
        <v>24.941499608072011</v>
      </c>
      <c r="E22" s="7">
        <f t="shared" si="3"/>
        <v>24.897389899423331</v>
      </c>
      <c r="F22" s="7">
        <f t="shared" si="4"/>
        <v>619.88002380390685</v>
      </c>
      <c r="G22" s="7">
        <f t="shared" si="5"/>
        <v>4.1044040230667635E-2</v>
      </c>
      <c r="H22" s="7">
        <f t="shared" si="6"/>
        <v>3.0656684180116476E-3</v>
      </c>
      <c r="I22" s="13">
        <f t="shared" si="2"/>
        <v>4.4109708648679281E-2</v>
      </c>
    </row>
    <row r="23" spans="2:9" x14ac:dyDescent="0.25">
      <c r="B23" s="4">
        <v>12</v>
      </c>
      <c r="C23" s="69">
        <f t="shared" si="0"/>
        <v>2.5151061774007943E-2</v>
      </c>
      <c r="D23" s="69">
        <f t="shared" si="1"/>
        <v>24.966650669846018</v>
      </c>
      <c r="E23" s="7">
        <f t="shared" si="3"/>
        <v>24.941499608072011</v>
      </c>
      <c r="F23" s="7">
        <f t="shared" si="4"/>
        <v>622.07840269945632</v>
      </c>
      <c r="G23" s="7">
        <f t="shared" si="5"/>
        <v>2.3400156771195668E-2</v>
      </c>
      <c r="H23" s="7">
        <f t="shared" si="6"/>
        <v>1.7509050028128009E-3</v>
      </c>
      <c r="I23" s="13">
        <f t="shared" si="2"/>
        <v>2.5151061774008471E-2</v>
      </c>
    </row>
    <row r="24" spans="2:9" x14ac:dyDescent="0.25">
      <c r="B24" s="4">
        <v>13</v>
      </c>
      <c r="C24" s="69">
        <f t="shared" si="0"/>
        <v>1.433887735282624E-2</v>
      </c>
      <c r="D24" s="69">
        <f t="shared" si="1"/>
        <v>24.980989547198845</v>
      </c>
      <c r="E24" s="7">
        <f t="shared" si="3"/>
        <v>24.966650669846018</v>
      </c>
      <c r="F24" s="7">
        <f t="shared" si="4"/>
        <v>623.33364567012268</v>
      </c>
      <c r="G24" s="7">
        <f t="shared" si="5"/>
        <v>1.3339732061592714E-2</v>
      </c>
      <c r="H24" s="7">
        <f t="shared" si="6"/>
        <v>9.9914529123339016E-4</v>
      </c>
      <c r="I24" s="13">
        <f t="shared" si="2"/>
        <v>1.4338877352826103E-2</v>
      </c>
    </row>
    <row r="25" spans="2:9" x14ac:dyDescent="0.25">
      <c r="B25" s="4">
        <v>14</v>
      </c>
      <c r="C25" s="69">
        <f t="shared" si="0"/>
        <v>8.1740610277171166E-3</v>
      </c>
      <c r="D25" s="69">
        <f t="shared" si="1"/>
        <v>24.989163608226562</v>
      </c>
      <c r="E25" s="7">
        <f t="shared" si="3"/>
        <v>24.980989547198845</v>
      </c>
      <c r="F25" s="7">
        <f t="shared" si="4"/>
        <v>624.04983875725793</v>
      </c>
      <c r="G25" s="7">
        <f t="shared" si="5"/>
        <v>7.6041811204618174E-3</v>
      </c>
      <c r="H25" s="7">
        <f t="shared" si="6"/>
        <v>5.6987990725579037E-4</v>
      </c>
      <c r="I25" s="13">
        <f t="shared" si="2"/>
        <v>8.1740610277176075E-3</v>
      </c>
    </row>
    <row r="26" spans="2:9" x14ac:dyDescent="0.25">
      <c r="B26" s="4">
        <v>15</v>
      </c>
      <c r="C26" s="69">
        <f t="shared" si="0"/>
        <v>4.659507549715336E-3</v>
      </c>
      <c r="D26" s="69">
        <f t="shared" si="1"/>
        <v>24.993823115776276</v>
      </c>
      <c r="E26" s="7">
        <f t="shared" si="3"/>
        <v>24.989163608226562</v>
      </c>
      <c r="F26" s="7">
        <f t="shared" si="4"/>
        <v>624.45829783871477</v>
      </c>
      <c r="G26" s="7">
        <f t="shared" si="5"/>
        <v>4.334556709375193E-3</v>
      </c>
      <c r="H26" s="7">
        <f t="shared" si="6"/>
        <v>3.2495084033913846E-4</v>
      </c>
      <c r="I26" s="13">
        <f t="shared" si="2"/>
        <v>4.6595075497143316E-3</v>
      </c>
    </row>
    <row r="27" spans="2:9" x14ac:dyDescent="0.25">
      <c r="B27" s="4">
        <v>16</v>
      </c>
      <c r="C27" s="69">
        <f t="shared" si="0"/>
        <v>2.6560144315235235E-3</v>
      </c>
      <c r="D27" s="69">
        <f t="shared" si="1"/>
        <v>24.996479130207799</v>
      </c>
      <c r="E27" s="7">
        <f t="shared" si="3"/>
        <v>24.993823115776276</v>
      </c>
      <c r="F27" s="7">
        <f t="shared" si="4"/>
        <v>624.69119394271252</v>
      </c>
      <c r="G27" s="7">
        <f t="shared" si="5"/>
        <v>2.4707536894894135E-3</v>
      </c>
      <c r="H27" s="7">
        <f t="shared" si="6"/>
        <v>1.8526074203325003E-4</v>
      </c>
      <c r="I27" s="13">
        <f t="shared" si="2"/>
        <v>2.6560144315226635E-3</v>
      </c>
    </row>
    <row r="28" spans="2:9" x14ac:dyDescent="0.25">
      <c r="B28" s="4">
        <v>17</v>
      </c>
      <c r="C28" s="69">
        <f t="shared" si="0"/>
        <v>1.5139591348173331E-3</v>
      </c>
      <c r="D28" s="69">
        <f t="shared" si="1"/>
        <v>24.997993089342618</v>
      </c>
      <c r="E28" s="7">
        <f t="shared" si="3"/>
        <v>24.996479130207799</v>
      </c>
      <c r="F28" s="7">
        <f t="shared" si="4"/>
        <v>624.82396890691405</v>
      </c>
      <c r="G28" s="7">
        <f t="shared" si="5"/>
        <v>1.4083479168803593E-3</v>
      </c>
      <c r="H28" s="7">
        <f t="shared" si="6"/>
        <v>1.0561121793711458E-4</v>
      </c>
      <c r="I28" s="13">
        <f t="shared" si="2"/>
        <v>1.5139591348174739E-3</v>
      </c>
    </row>
    <row r="29" spans="2:9" x14ac:dyDescent="0.25">
      <c r="B29" s="4">
        <v>18</v>
      </c>
      <c r="C29" s="69">
        <f t="shared" si="0"/>
        <v>8.6296674944630336E-4</v>
      </c>
      <c r="D29" s="69">
        <f t="shared" si="1"/>
        <v>24.998856056092063</v>
      </c>
      <c r="E29" s="7">
        <f t="shared" si="3"/>
        <v>24.997993089342618</v>
      </c>
      <c r="F29" s="7">
        <f t="shared" si="4"/>
        <v>624.89965849482132</v>
      </c>
      <c r="G29" s="7">
        <f t="shared" si="5"/>
        <v>8.027642629528487E-4</v>
      </c>
      <c r="H29" s="7">
        <f t="shared" si="6"/>
        <v>6.0202486492999589E-5</v>
      </c>
      <c r="I29" s="13">
        <f t="shared" si="2"/>
        <v>8.6296674944584832E-4</v>
      </c>
    </row>
    <row r="30" spans="2:9" x14ac:dyDescent="0.25">
      <c r="B30" s="4">
        <v>19</v>
      </c>
      <c r="C30" s="69">
        <f t="shared" si="0"/>
        <v>4.9189431008356266E-4</v>
      </c>
      <c r="D30" s="69">
        <f t="shared" si="1"/>
        <v>24.999347950402147</v>
      </c>
      <c r="E30" s="7">
        <f t="shared" si="3"/>
        <v>24.998856056092063</v>
      </c>
      <c r="F30" s="7">
        <f t="shared" si="4"/>
        <v>624.94280411321074</v>
      </c>
      <c r="G30" s="7">
        <f t="shared" si="5"/>
        <v>4.5757756317499343E-4</v>
      </c>
      <c r="H30" s="7">
        <f t="shared" si="6"/>
        <v>3.4316746908927097E-5</v>
      </c>
      <c r="I30" s="13">
        <f t="shared" si="2"/>
        <v>4.9189431008392055E-4</v>
      </c>
    </row>
    <row r="31" spans="2:9" ht="15.75" thickBot="1" x14ac:dyDescent="0.3">
      <c r="B31" s="5">
        <v>20</v>
      </c>
      <c r="C31" s="70">
        <f t="shared" si="0"/>
        <v>2.8038081687498106E-4</v>
      </c>
      <c r="D31" s="70">
        <f t="shared" si="1"/>
        <v>24.999628331219022</v>
      </c>
      <c r="E31" s="8">
        <f t="shared" si="3"/>
        <v>24.999347950402147</v>
      </c>
      <c r="F31" s="8">
        <f t="shared" si="4"/>
        <v>624.96739794527605</v>
      </c>
      <c r="G31" s="8">
        <f t="shared" si="5"/>
        <v>2.6081983914139073E-4</v>
      </c>
      <c r="H31" s="8">
        <f t="shared" si="6"/>
        <v>1.956097773319063E-5</v>
      </c>
      <c r="I31" s="14">
        <f t="shared" si="2"/>
        <v>2.8038081687458137E-4</v>
      </c>
    </row>
  </sheetData>
  <mergeCells count="1">
    <mergeCell ref="B2:P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3BDFE-149F-B048-BA6D-D33BB025A3A1}">
  <dimension ref="B1:J109"/>
  <sheetViews>
    <sheetView showGridLines="0" workbookViewId="0">
      <selection activeCell="B2" sqref="B2:J2"/>
    </sheetView>
  </sheetViews>
  <sheetFormatPr defaultColWidth="11.42578125" defaultRowHeight="15" x14ac:dyDescent="0.25"/>
  <cols>
    <col min="2" max="2" width="13.85546875" style="15" customWidth="1"/>
    <col min="3" max="3" width="17" style="15" customWidth="1"/>
    <col min="4" max="5" width="20" style="15" customWidth="1"/>
    <col min="6" max="6" width="17.85546875" style="15" customWidth="1"/>
    <col min="7" max="7" width="11" style="15" bestFit="1" customWidth="1"/>
    <col min="8" max="8" width="12.7109375" style="15" bestFit="1" customWidth="1"/>
    <col min="9" max="9" width="10.85546875" style="6"/>
    <col min="10" max="10" width="12.7109375" style="6" bestFit="1" customWidth="1"/>
  </cols>
  <sheetData>
    <row r="1" spans="2:10" ht="15.75" thickBot="1" x14ac:dyDescent="0.3"/>
    <row r="2" spans="2:10" ht="24" thickBot="1" x14ac:dyDescent="0.3">
      <c r="B2" s="83" t="s">
        <v>31</v>
      </c>
      <c r="C2" s="84"/>
      <c r="D2" s="84"/>
      <c r="E2" s="84"/>
      <c r="F2" s="84"/>
      <c r="G2" s="84"/>
      <c r="H2" s="84"/>
      <c r="I2" s="84"/>
      <c r="J2" s="85"/>
    </row>
    <row r="4" spans="2:10" ht="15.75" thickBot="1" x14ac:dyDescent="0.3"/>
    <row r="5" spans="2:10" ht="15.75" thickBot="1" x14ac:dyDescent="0.3">
      <c r="B5" s="16" t="s">
        <v>1</v>
      </c>
      <c r="C5" s="17" t="s">
        <v>2</v>
      </c>
      <c r="D5" s="17" t="s">
        <v>18</v>
      </c>
      <c r="E5" s="17" t="s">
        <v>19</v>
      </c>
      <c r="F5" s="17" t="s">
        <v>13</v>
      </c>
      <c r="G5" s="17" t="s">
        <v>14</v>
      </c>
      <c r="H5" s="18" t="s">
        <v>15</v>
      </c>
      <c r="I5" s="19"/>
      <c r="J5" s="20" t="s">
        <v>16</v>
      </c>
    </row>
    <row r="6" spans="2:10" ht="15.75" thickBot="1" x14ac:dyDescent="0.3">
      <c r="B6" s="21">
        <v>19794</v>
      </c>
      <c r="C6" s="15">
        <v>19.539999959999999</v>
      </c>
      <c r="D6" s="15">
        <v>0</v>
      </c>
      <c r="E6" s="15">
        <v>0</v>
      </c>
      <c r="F6" s="15">
        <v>0</v>
      </c>
      <c r="G6" s="15">
        <v>0</v>
      </c>
      <c r="H6" s="22">
        <v>0</v>
      </c>
      <c r="J6" s="23">
        <v>0.81240524248157486</v>
      </c>
    </row>
    <row r="7" spans="2:10" x14ac:dyDescent="0.25">
      <c r="B7" s="21">
        <v>19801</v>
      </c>
      <c r="C7" s="15">
        <v>23.54999995</v>
      </c>
      <c r="D7" s="15">
        <f>AVERAGE(C6:C7)</f>
        <v>21.544999955000002</v>
      </c>
      <c r="E7" s="15">
        <v>0</v>
      </c>
      <c r="F7" s="15">
        <v>0</v>
      </c>
      <c r="G7" s="15">
        <v>0</v>
      </c>
      <c r="H7" s="22">
        <v>0</v>
      </c>
      <c r="J7" s="24" t="s">
        <v>17</v>
      </c>
    </row>
    <row r="8" spans="2:10" ht="15.75" thickBot="1" x14ac:dyDescent="0.3">
      <c r="B8" s="21">
        <v>19802</v>
      </c>
      <c r="C8" s="15">
        <v>32.568999890000001</v>
      </c>
      <c r="D8" s="15">
        <f t="shared" ref="D8:D71" si="0">AVERAGE(C7:C8)</f>
        <v>28.05949992</v>
      </c>
      <c r="E8" s="15">
        <f>D7</f>
        <v>21.544999955000002</v>
      </c>
      <c r="F8" s="15">
        <f>E8</f>
        <v>21.544999955000002</v>
      </c>
      <c r="G8" s="15">
        <f>C8-F8</f>
        <v>11.023999934999999</v>
      </c>
      <c r="H8" s="22">
        <f>G8^2</f>
        <v>121.52857456687998</v>
      </c>
      <c r="J8" s="25">
        <f>SUM(H6:H109)</f>
        <v>6768526.1407380365</v>
      </c>
    </row>
    <row r="9" spans="2:10" x14ac:dyDescent="0.25">
      <c r="B9" s="21">
        <v>19803</v>
      </c>
      <c r="C9" s="15">
        <v>41.466999889999997</v>
      </c>
      <c r="D9" s="15">
        <f t="shared" si="0"/>
        <v>37.017999889999999</v>
      </c>
      <c r="E9" s="15">
        <f t="shared" ref="E9:E72" si="1">D8</f>
        <v>28.05949992</v>
      </c>
      <c r="F9" s="15">
        <f>($J$6*C8)+(1-$J$6)*F8</f>
        <v>30.50095529531054</v>
      </c>
      <c r="G9" s="15">
        <f t="shared" ref="G9:G72" si="2">C9-F9</f>
        <v>10.966044594689457</v>
      </c>
      <c r="H9" s="22">
        <f t="shared" ref="H9:H72" si="3">G9^2</f>
        <v>120.25413405271786</v>
      </c>
    </row>
    <row r="10" spans="2:10" x14ac:dyDescent="0.25">
      <c r="B10" s="21">
        <v>19804</v>
      </c>
      <c r="C10" s="15">
        <v>67.620999810000001</v>
      </c>
      <c r="D10" s="15">
        <f t="shared" si="0"/>
        <v>54.543999849999999</v>
      </c>
      <c r="E10" s="15">
        <f t="shared" si="1"/>
        <v>37.017999889999999</v>
      </c>
      <c r="F10" s="15">
        <f t="shared" ref="F10:F73" si="4">($J$6*C9)+(1-$J$6)*F9</f>
        <v>39.409827413322994</v>
      </c>
      <c r="G10" s="15">
        <f t="shared" si="2"/>
        <v>28.211172396677007</v>
      </c>
      <c r="H10" s="22">
        <f t="shared" si="3"/>
        <v>795.8702479950307</v>
      </c>
    </row>
    <row r="11" spans="2:10" x14ac:dyDescent="0.25">
      <c r="B11" s="21">
        <v>19811</v>
      </c>
      <c r="C11" s="15">
        <v>78.764999869999997</v>
      </c>
      <c r="D11" s="15">
        <f t="shared" si="0"/>
        <v>73.192999839999999</v>
      </c>
      <c r="E11" s="15">
        <f t="shared" si="1"/>
        <v>54.543999849999999</v>
      </c>
      <c r="F11" s="15">
        <f t="shared" si="4"/>
        <v>62.328731764934886</v>
      </c>
      <c r="G11" s="15">
        <f t="shared" si="2"/>
        <v>16.43626810506511</v>
      </c>
      <c r="H11" s="22">
        <f t="shared" si="3"/>
        <v>270.15090922158066</v>
      </c>
    </row>
    <row r="12" spans="2:10" x14ac:dyDescent="0.25">
      <c r="B12" s="21">
        <v>19812</v>
      </c>
      <c r="C12" s="15">
        <v>90.718999859999997</v>
      </c>
      <c r="D12" s="15">
        <f t="shared" si="0"/>
        <v>84.741999864999997</v>
      </c>
      <c r="E12" s="15">
        <f t="shared" si="1"/>
        <v>73.192999839999999</v>
      </c>
      <c r="F12" s="15">
        <f t="shared" si="4"/>
        <v>75.681642140322481</v>
      </c>
      <c r="G12" s="15">
        <f t="shared" si="2"/>
        <v>15.037357719677516</v>
      </c>
      <c r="H12" s="22">
        <f t="shared" si="3"/>
        <v>226.12212718954498</v>
      </c>
    </row>
    <row r="13" spans="2:10" x14ac:dyDescent="0.25">
      <c r="B13" s="21">
        <v>19813</v>
      </c>
      <c r="C13" s="15">
        <v>97.677999970000002</v>
      </c>
      <c r="D13" s="15">
        <f t="shared" si="0"/>
        <v>94.198499914999999</v>
      </c>
      <c r="E13" s="15">
        <f t="shared" si="1"/>
        <v>84.741999864999997</v>
      </c>
      <c r="F13" s="15">
        <f t="shared" si="4"/>
        <v>87.898070384859281</v>
      </c>
      <c r="G13" s="15">
        <f t="shared" si="2"/>
        <v>9.7799295851407209</v>
      </c>
      <c r="H13" s="22">
        <f t="shared" si="3"/>
        <v>95.647022690310749</v>
      </c>
    </row>
    <row r="14" spans="2:10" x14ac:dyDescent="0.25">
      <c r="B14" s="21">
        <v>19814</v>
      </c>
      <c r="C14" s="15">
        <v>133.553</v>
      </c>
      <c r="D14" s="15">
        <f t="shared" si="0"/>
        <v>115.615499985</v>
      </c>
      <c r="E14" s="15">
        <f t="shared" si="1"/>
        <v>94.198499914999999</v>
      </c>
      <c r="F14" s="15">
        <f t="shared" si="4"/>
        <v>95.843336450928248</v>
      </c>
      <c r="G14" s="15">
        <f t="shared" si="2"/>
        <v>37.709663549071749</v>
      </c>
      <c r="H14" s="22">
        <f t="shared" si="3"/>
        <v>1422.0187249841906</v>
      </c>
    </row>
    <row r="15" spans="2:10" x14ac:dyDescent="0.25">
      <c r="B15" s="21">
        <v>19821</v>
      </c>
      <c r="C15" s="15">
        <v>131.0189996</v>
      </c>
      <c r="D15" s="15">
        <f t="shared" si="0"/>
        <v>132.28599980000001</v>
      </c>
      <c r="E15" s="15">
        <f t="shared" si="1"/>
        <v>115.615499985</v>
      </c>
      <c r="F15" s="15">
        <f t="shared" si="4"/>
        <v>126.47886481041049</v>
      </c>
      <c r="G15" s="15">
        <f t="shared" si="2"/>
        <v>4.5401347895895157</v>
      </c>
      <c r="H15" s="22">
        <f t="shared" si="3"/>
        <v>20.612823907641037</v>
      </c>
    </row>
    <row r="16" spans="2:10" x14ac:dyDescent="0.25">
      <c r="B16" s="21">
        <v>19822</v>
      </c>
      <c r="C16" s="15">
        <v>142.6809998</v>
      </c>
      <c r="D16" s="15">
        <f t="shared" si="0"/>
        <v>136.84999970000001</v>
      </c>
      <c r="E16" s="15">
        <f t="shared" si="1"/>
        <v>132.28599980000001</v>
      </c>
      <c r="F16" s="15">
        <f t="shared" si="4"/>
        <v>130.16729411504599</v>
      </c>
      <c r="G16" s="15">
        <f t="shared" si="2"/>
        <v>12.513705684954004</v>
      </c>
      <c r="H16" s="22">
        <f t="shared" si="3"/>
        <v>156.59282996965018</v>
      </c>
    </row>
    <row r="17" spans="2:8" x14ac:dyDescent="0.25">
      <c r="B17" s="21">
        <v>19823</v>
      </c>
      <c r="C17" s="15">
        <v>175.80799959999999</v>
      </c>
      <c r="D17" s="15">
        <f t="shared" si="0"/>
        <v>159.24449970000001</v>
      </c>
      <c r="E17" s="15">
        <f t="shared" si="1"/>
        <v>136.84999970000001</v>
      </c>
      <c r="F17" s="15">
        <f t="shared" si="4"/>
        <v>140.33349421637411</v>
      </c>
      <c r="G17" s="15">
        <f t="shared" si="2"/>
        <v>35.474505383625882</v>
      </c>
      <c r="H17" s="22">
        <f t="shared" si="3"/>
        <v>1258.4405322129016</v>
      </c>
    </row>
    <row r="18" spans="2:8" x14ac:dyDescent="0.25">
      <c r="B18" s="21">
        <v>19824</v>
      </c>
      <c r="C18" s="15">
        <v>214.2929997</v>
      </c>
      <c r="D18" s="15">
        <f t="shared" si="0"/>
        <v>195.05049965000001</v>
      </c>
      <c r="E18" s="15">
        <f t="shared" si="1"/>
        <v>159.24449970000001</v>
      </c>
      <c r="F18" s="15">
        <f t="shared" si="4"/>
        <v>169.15316836447261</v>
      </c>
      <c r="G18" s="15">
        <f t="shared" si="2"/>
        <v>45.13983133552739</v>
      </c>
      <c r="H18" s="22">
        <f t="shared" si="3"/>
        <v>2037.6043729998605</v>
      </c>
    </row>
    <row r="19" spans="2:8" x14ac:dyDescent="0.25">
      <c r="B19" s="21">
        <v>19831</v>
      </c>
      <c r="C19" s="15">
        <v>227.98199990000001</v>
      </c>
      <c r="D19" s="15">
        <f t="shared" si="0"/>
        <v>221.1374998</v>
      </c>
      <c r="E19" s="15">
        <f t="shared" si="1"/>
        <v>195.05049965000001</v>
      </c>
      <c r="F19" s="15">
        <f t="shared" si="4"/>
        <v>205.82500398618913</v>
      </c>
      <c r="G19" s="15">
        <f t="shared" si="2"/>
        <v>22.156995913810874</v>
      </c>
      <c r="H19" s="22">
        <f t="shared" si="3"/>
        <v>490.93246792463179</v>
      </c>
    </row>
    <row r="20" spans="2:8" x14ac:dyDescent="0.25">
      <c r="B20" s="21">
        <v>19832</v>
      </c>
      <c r="C20" s="15">
        <v>267.28399940000003</v>
      </c>
      <c r="D20" s="15">
        <f t="shared" si="0"/>
        <v>247.63299965000002</v>
      </c>
      <c r="E20" s="15">
        <f t="shared" si="1"/>
        <v>221.1374998</v>
      </c>
      <c r="F20" s="15">
        <f t="shared" si="4"/>
        <v>223.82546362421192</v>
      </c>
      <c r="G20" s="15">
        <f t="shared" si="2"/>
        <v>43.458535775788107</v>
      </c>
      <c r="H20" s="22">
        <f t="shared" si="3"/>
        <v>1888.6443317754547</v>
      </c>
    </row>
    <row r="21" spans="2:8" x14ac:dyDescent="0.25">
      <c r="B21" s="21">
        <v>19833</v>
      </c>
      <c r="C21" s="15">
        <v>273.2099991</v>
      </c>
      <c r="D21" s="15">
        <f t="shared" si="0"/>
        <v>270.24699925000004</v>
      </c>
      <c r="E21" s="15">
        <f t="shared" si="1"/>
        <v>247.63299965000002</v>
      </c>
      <c r="F21" s="15">
        <f t="shared" si="4"/>
        <v>259.13140591903527</v>
      </c>
      <c r="G21" s="15">
        <f t="shared" si="2"/>
        <v>14.078593180964731</v>
      </c>
      <c r="H21" s="22">
        <f t="shared" si="3"/>
        <v>198.20678595510662</v>
      </c>
    </row>
    <row r="22" spans="2:8" x14ac:dyDescent="0.25">
      <c r="B22" s="21">
        <v>19834</v>
      </c>
      <c r="C22" s="15">
        <v>316.2279997</v>
      </c>
      <c r="D22" s="15">
        <f t="shared" si="0"/>
        <v>294.71899940000003</v>
      </c>
      <c r="E22" s="15">
        <f t="shared" si="1"/>
        <v>270.24699925000004</v>
      </c>
      <c r="F22" s="15">
        <f t="shared" si="4"/>
        <v>270.56892882601636</v>
      </c>
      <c r="G22" s="15">
        <f t="shared" si="2"/>
        <v>45.659070873983637</v>
      </c>
      <c r="H22" s="22">
        <f t="shared" si="3"/>
        <v>2084.750753075461</v>
      </c>
    </row>
    <row r="23" spans="2:8" x14ac:dyDescent="0.25">
      <c r="B23" s="21">
        <v>19841</v>
      </c>
      <c r="C23" s="15">
        <v>300.10199929999999</v>
      </c>
      <c r="D23" s="15">
        <f t="shared" si="0"/>
        <v>308.16499950000002</v>
      </c>
      <c r="E23" s="15">
        <f t="shared" si="1"/>
        <v>294.71899940000003</v>
      </c>
      <c r="F23" s="15">
        <f t="shared" si="4"/>
        <v>307.66259737087847</v>
      </c>
      <c r="G23" s="15">
        <f t="shared" si="2"/>
        <v>-7.5605980708784841</v>
      </c>
      <c r="H23" s="22">
        <f t="shared" si="3"/>
        <v>57.162643189371458</v>
      </c>
    </row>
    <row r="24" spans="2:8" x14ac:dyDescent="0.25">
      <c r="B24" s="21">
        <v>19842</v>
      </c>
      <c r="C24" s="15">
        <v>422.14299970000002</v>
      </c>
      <c r="D24" s="15">
        <f t="shared" si="0"/>
        <v>361.1224995</v>
      </c>
      <c r="E24" s="15">
        <f t="shared" si="1"/>
        <v>308.16499950000002</v>
      </c>
      <c r="F24" s="15">
        <f t="shared" si="4"/>
        <v>301.52032786180069</v>
      </c>
      <c r="G24" s="15">
        <f t="shared" si="2"/>
        <v>120.62267183819932</v>
      </c>
      <c r="H24" s="22">
        <f t="shared" si="3"/>
        <v>14549.828961385923</v>
      </c>
    </row>
    <row r="25" spans="2:8" x14ac:dyDescent="0.25">
      <c r="B25" s="21">
        <v>19843</v>
      </c>
      <c r="C25" s="15">
        <v>477.39899919999999</v>
      </c>
      <c r="D25" s="15">
        <f t="shared" si="0"/>
        <v>449.77099944999998</v>
      </c>
      <c r="E25" s="15">
        <f t="shared" si="1"/>
        <v>361.1224995</v>
      </c>
      <c r="F25" s="15">
        <f t="shared" si="4"/>
        <v>399.51481882528844</v>
      </c>
      <c r="G25" s="15">
        <f t="shared" si="2"/>
        <v>77.884180374711548</v>
      </c>
      <c r="H25" s="22">
        <f t="shared" si="3"/>
        <v>6065.9455526406036</v>
      </c>
    </row>
    <row r="26" spans="2:8" x14ac:dyDescent="0.25">
      <c r="B26" s="21">
        <v>19844</v>
      </c>
      <c r="C26" s="15">
        <v>698.29599949999999</v>
      </c>
      <c r="D26" s="15">
        <f t="shared" si="0"/>
        <v>587.84749935000002</v>
      </c>
      <c r="E26" s="15">
        <f t="shared" si="1"/>
        <v>449.77099944999998</v>
      </c>
      <c r="F26" s="15">
        <f t="shared" si="4"/>
        <v>462.78833526808472</v>
      </c>
      <c r="G26" s="15">
        <f t="shared" si="2"/>
        <v>235.50766423191527</v>
      </c>
      <c r="H26" s="22">
        <f t="shared" si="3"/>
        <v>55463.85991197254</v>
      </c>
    </row>
    <row r="27" spans="2:8" x14ac:dyDescent="0.25">
      <c r="B27" s="21">
        <v>19851</v>
      </c>
      <c r="C27" s="15">
        <v>435.34399989999997</v>
      </c>
      <c r="D27" s="15">
        <f t="shared" si="0"/>
        <v>566.81999969999993</v>
      </c>
      <c r="E27" s="15">
        <f t="shared" si="1"/>
        <v>587.84749935000002</v>
      </c>
      <c r="F27" s="15">
        <f t="shared" si="4"/>
        <v>654.11599633468313</v>
      </c>
      <c r="G27" s="15">
        <f t="shared" si="2"/>
        <v>-218.77199643468316</v>
      </c>
      <c r="H27" s="22">
        <f t="shared" si="3"/>
        <v>47861.186424017018</v>
      </c>
    </row>
    <row r="28" spans="2:8" x14ac:dyDescent="0.25">
      <c r="B28" s="21">
        <v>19852</v>
      </c>
      <c r="C28" s="15">
        <v>374.92899990000001</v>
      </c>
      <c r="D28" s="15">
        <f t="shared" si="0"/>
        <v>405.13649989999999</v>
      </c>
      <c r="E28" s="15">
        <f t="shared" si="1"/>
        <v>566.81999969999993</v>
      </c>
      <c r="F28" s="15">
        <f t="shared" si="4"/>
        <v>476.38447952298611</v>
      </c>
      <c r="G28" s="15">
        <f t="shared" si="2"/>
        <v>-101.4554796229861</v>
      </c>
      <c r="H28" s="22">
        <f t="shared" si="3"/>
        <v>10293.214345530148</v>
      </c>
    </row>
    <row r="29" spans="2:8" x14ac:dyDescent="0.25">
      <c r="B29" s="21">
        <v>19853</v>
      </c>
      <c r="C29" s="15">
        <v>409.70899960000003</v>
      </c>
      <c r="D29" s="15">
        <f t="shared" si="0"/>
        <v>392.31899974999999</v>
      </c>
      <c r="E29" s="15">
        <f t="shared" si="1"/>
        <v>405.13649989999999</v>
      </c>
      <c r="F29" s="15">
        <f t="shared" si="4"/>
        <v>393.96151599878959</v>
      </c>
      <c r="G29" s="15">
        <f t="shared" si="2"/>
        <v>15.747483601210433</v>
      </c>
      <c r="H29" s="22">
        <f t="shared" si="3"/>
        <v>247.98323977039152</v>
      </c>
    </row>
    <row r="30" spans="2:8" x14ac:dyDescent="0.25">
      <c r="B30" s="21">
        <v>19854</v>
      </c>
      <c r="C30" s="15">
        <v>533.88999939999997</v>
      </c>
      <c r="D30" s="15">
        <f t="shared" si="0"/>
        <v>471.79949950000002</v>
      </c>
      <c r="E30" s="15">
        <f t="shared" si="1"/>
        <v>392.31899974999999</v>
      </c>
      <c r="F30" s="15">
        <f t="shared" si="4"/>
        <v>406.7548542323056</v>
      </c>
      <c r="G30" s="15">
        <f t="shared" si="2"/>
        <v>127.13514516769436</v>
      </c>
      <c r="H30" s="22">
        <f t="shared" si="3"/>
        <v>16163.345136810718</v>
      </c>
    </row>
    <row r="31" spans="2:8" x14ac:dyDescent="0.25">
      <c r="B31" s="21">
        <v>19861</v>
      </c>
      <c r="C31" s="15">
        <v>408.9429998</v>
      </c>
      <c r="D31" s="15">
        <f t="shared" si="0"/>
        <v>471.41649959999995</v>
      </c>
      <c r="E31" s="15">
        <f t="shared" si="1"/>
        <v>471.79949950000002</v>
      </c>
      <c r="F31" s="15">
        <f t="shared" si="4"/>
        <v>510.04011267019655</v>
      </c>
      <c r="G31" s="15">
        <f t="shared" si="2"/>
        <v>-101.09711287019655</v>
      </c>
      <c r="H31" s="22">
        <f t="shared" si="3"/>
        <v>10220.626230689262</v>
      </c>
    </row>
    <row r="32" spans="2:8" x14ac:dyDescent="0.25">
      <c r="B32" s="21">
        <v>19862</v>
      </c>
      <c r="C32" s="15">
        <v>448.27899930000001</v>
      </c>
      <c r="D32" s="15">
        <f t="shared" si="0"/>
        <v>428.61099954999997</v>
      </c>
      <c r="E32" s="15">
        <f t="shared" si="1"/>
        <v>471.41649959999995</v>
      </c>
      <c r="F32" s="15">
        <f t="shared" si="4"/>
        <v>427.90828817469736</v>
      </c>
      <c r="G32" s="15">
        <f t="shared" si="2"/>
        <v>20.370711125302648</v>
      </c>
      <c r="H32" s="22">
        <f t="shared" si="3"/>
        <v>414.96587175052906</v>
      </c>
    </row>
    <row r="33" spans="2:8" x14ac:dyDescent="0.25">
      <c r="B33" s="21">
        <v>19863</v>
      </c>
      <c r="C33" s="15">
        <v>510.78599930000001</v>
      </c>
      <c r="D33" s="15">
        <f t="shared" si="0"/>
        <v>479.53249930000004</v>
      </c>
      <c r="E33" s="15">
        <f t="shared" si="1"/>
        <v>428.61099954999997</v>
      </c>
      <c r="F33" s="15">
        <f t="shared" si="4"/>
        <v>444.45756068597098</v>
      </c>
      <c r="G33" s="15">
        <f t="shared" si="2"/>
        <v>66.328438614029039</v>
      </c>
      <c r="H33" s="22">
        <f t="shared" si="3"/>
        <v>4399.4617689750185</v>
      </c>
    </row>
    <row r="34" spans="2:8" x14ac:dyDescent="0.25">
      <c r="B34" s="21">
        <v>19864</v>
      </c>
      <c r="C34" s="15">
        <v>662.25299840000002</v>
      </c>
      <c r="D34" s="15">
        <f t="shared" si="0"/>
        <v>586.51949884999999</v>
      </c>
      <c r="E34" s="15">
        <f t="shared" si="1"/>
        <v>479.53249930000004</v>
      </c>
      <c r="F34" s="15">
        <f t="shared" si="4"/>
        <v>498.34313194162553</v>
      </c>
      <c r="G34" s="15">
        <f t="shared" si="2"/>
        <v>163.90986645837449</v>
      </c>
      <c r="H34" s="22">
        <f t="shared" si="3"/>
        <v>26866.44432240216</v>
      </c>
    </row>
    <row r="35" spans="2:8" x14ac:dyDescent="0.25">
      <c r="B35" s="21">
        <v>19871</v>
      </c>
      <c r="C35" s="15">
        <v>575.32699969999999</v>
      </c>
      <c r="D35" s="15">
        <f t="shared" si="0"/>
        <v>618.78999905000001</v>
      </c>
      <c r="E35" s="15">
        <f t="shared" si="1"/>
        <v>586.51949884999999</v>
      </c>
      <c r="F35" s="15">
        <f t="shared" si="4"/>
        <v>631.50436674686387</v>
      </c>
      <c r="G35" s="15">
        <f t="shared" si="2"/>
        <v>-56.177367046863878</v>
      </c>
      <c r="H35" s="22">
        <f t="shared" si="3"/>
        <v>3155.8965683180677</v>
      </c>
    </row>
    <row r="36" spans="2:8" x14ac:dyDescent="0.25">
      <c r="B36" s="21">
        <v>19872</v>
      </c>
      <c r="C36" s="15">
        <v>637.06399920000001</v>
      </c>
      <c r="D36" s="15">
        <f t="shared" si="0"/>
        <v>606.19549944999994</v>
      </c>
      <c r="E36" s="15">
        <f t="shared" si="1"/>
        <v>618.78999905000001</v>
      </c>
      <c r="F36" s="15">
        <f t="shared" si="4"/>
        <v>585.86557924917997</v>
      </c>
      <c r="G36" s="15">
        <f t="shared" si="2"/>
        <v>51.198419950820039</v>
      </c>
      <c r="H36" s="22">
        <f t="shared" si="3"/>
        <v>2621.2782054605273</v>
      </c>
    </row>
    <row r="37" spans="2:8" x14ac:dyDescent="0.25">
      <c r="B37" s="21">
        <v>19873</v>
      </c>
      <c r="C37" s="15">
        <v>786.42399980000005</v>
      </c>
      <c r="D37" s="15">
        <f t="shared" si="0"/>
        <v>711.74399949999997</v>
      </c>
      <c r="E37" s="15">
        <f t="shared" si="1"/>
        <v>606.19549944999994</v>
      </c>
      <c r="F37" s="15">
        <f t="shared" si="4"/>
        <v>627.45944402399937</v>
      </c>
      <c r="G37" s="15">
        <f t="shared" si="2"/>
        <v>158.96455577600068</v>
      </c>
      <c r="H37" s="22">
        <f t="shared" si="3"/>
        <v>25269.729993061232</v>
      </c>
    </row>
    <row r="38" spans="2:8" x14ac:dyDescent="0.25">
      <c r="B38" s="21">
        <v>19874</v>
      </c>
      <c r="C38" s="15">
        <v>1042.441998</v>
      </c>
      <c r="D38" s="15">
        <f t="shared" si="0"/>
        <v>914.43299890000003</v>
      </c>
      <c r="E38" s="15">
        <f t="shared" si="1"/>
        <v>711.74399949999997</v>
      </c>
      <c r="F38" s="15">
        <f t="shared" si="4"/>
        <v>756.60308250517699</v>
      </c>
      <c r="G38" s="15">
        <f t="shared" si="2"/>
        <v>285.83891549482303</v>
      </c>
      <c r="H38" s="22">
        <f t="shared" si="3"/>
        <v>81703.885611256585</v>
      </c>
    </row>
    <row r="39" spans="2:8" x14ac:dyDescent="0.25">
      <c r="B39" s="21">
        <v>19881</v>
      </c>
      <c r="C39" s="15">
        <v>867.16099929999996</v>
      </c>
      <c r="D39" s="15">
        <f t="shared" si="0"/>
        <v>954.80149864999998</v>
      </c>
      <c r="E39" s="15">
        <f t="shared" si="1"/>
        <v>914.43299890000003</v>
      </c>
      <c r="F39" s="15">
        <f t="shared" si="4"/>
        <v>988.82011595841914</v>
      </c>
      <c r="G39" s="15">
        <f t="shared" si="2"/>
        <v>-121.65911665841918</v>
      </c>
      <c r="H39" s="22">
        <f t="shared" si="3"/>
        <v>14800.940666106848</v>
      </c>
    </row>
    <row r="40" spans="2:8" x14ac:dyDescent="0.25">
      <c r="B40" s="21">
        <v>19882</v>
      </c>
      <c r="C40" s="15">
        <v>993.05099870000004</v>
      </c>
      <c r="D40" s="15">
        <f t="shared" si="0"/>
        <v>930.105999</v>
      </c>
      <c r="E40" s="15">
        <f t="shared" si="1"/>
        <v>954.80149864999998</v>
      </c>
      <c r="F40" s="15">
        <f t="shared" si="4"/>
        <v>889.98361178944197</v>
      </c>
      <c r="G40" s="15">
        <f t="shared" si="2"/>
        <v>103.06738691055807</v>
      </c>
      <c r="H40" s="22">
        <f t="shared" si="3"/>
        <v>10622.886244570676</v>
      </c>
    </row>
    <row r="41" spans="2:8" x14ac:dyDescent="0.25">
      <c r="B41" s="21">
        <v>19883</v>
      </c>
      <c r="C41" s="15">
        <v>1168.7189980000001</v>
      </c>
      <c r="D41" s="15">
        <f t="shared" si="0"/>
        <v>1080.8849983499999</v>
      </c>
      <c r="E41" s="15">
        <f t="shared" si="1"/>
        <v>930.105999</v>
      </c>
      <c r="F41" s="15">
        <f t="shared" si="4"/>
        <v>973.71609724445614</v>
      </c>
      <c r="G41" s="15">
        <f t="shared" si="2"/>
        <v>195.00290075554392</v>
      </c>
      <c r="H41" s="22">
        <f t="shared" si="3"/>
        <v>38026.131303076509</v>
      </c>
    </row>
    <row r="42" spans="2:8" x14ac:dyDescent="0.25">
      <c r="B42" s="21">
        <v>19884</v>
      </c>
      <c r="C42" s="15">
        <v>1405.1369970000001</v>
      </c>
      <c r="D42" s="15">
        <f t="shared" si="0"/>
        <v>1286.9279974999999</v>
      </c>
      <c r="E42" s="15">
        <f t="shared" si="1"/>
        <v>1080.8849983499999</v>
      </c>
      <c r="F42" s="15">
        <f t="shared" si="4"/>
        <v>1132.1374761173743</v>
      </c>
      <c r="G42" s="15">
        <f t="shared" si="2"/>
        <v>272.9995208826258</v>
      </c>
      <c r="H42" s="22">
        <f t="shared" si="3"/>
        <v>74528.738402143237</v>
      </c>
    </row>
    <row r="43" spans="2:8" x14ac:dyDescent="0.25">
      <c r="B43" s="21">
        <v>19891</v>
      </c>
      <c r="C43" s="15">
        <v>1246.9169999999999</v>
      </c>
      <c r="D43" s="15">
        <f t="shared" si="0"/>
        <v>1326.0269985</v>
      </c>
      <c r="E43" s="15">
        <f t="shared" si="1"/>
        <v>1286.9279974999999</v>
      </c>
      <c r="F43" s="15">
        <f t="shared" si="4"/>
        <v>1353.9237180773778</v>
      </c>
      <c r="G43" s="15">
        <f t="shared" si="2"/>
        <v>-107.00671807737785</v>
      </c>
      <c r="H43" s="22">
        <f t="shared" si="3"/>
        <v>11450.437713691425</v>
      </c>
    </row>
    <row r="44" spans="2:8" x14ac:dyDescent="0.25">
      <c r="B44" s="21">
        <v>19892</v>
      </c>
      <c r="C44" s="15">
        <v>1248.211998</v>
      </c>
      <c r="D44" s="15">
        <f t="shared" si="0"/>
        <v>1247.5644990000001</v>
      </c>
      <c r="E44" s="15">
        <f t="shared" si="1"/>
        <v>1326.0269985</v>
      </c>
      <c r="F44" s="15">
        <f t="shared" si="4"/>
        <v>1266.990899330568</v>
      </c>
      <c r="G44" s="15">
        <f t="shared" si="2"/>
        <v>-18.778901330568033</v>
      </c>
      <c r="H44" s="22">
        <f t="shared" si="3"/>
        <v>352.64713518320985</v>
      </c>
    </row>
    <row r="45" spans="2:8" x14ac:dyDescent="0.25">
      <c r="B45" s="21">
        <v>19893</v>
      </c>
      <c r="C45" s="15">
        <v>1383.7469980000001</v>
      </c>
      <c r="D45" s="15">
        <f t="shared" si="0"/>
        <v>1315.9794980000001</v>
      </c>
      <c r="E45" s="15">
        <f t="shared" si="1"/>
        <v>1247.5644990000001</v>
      </c>
      <c r="F45" s="15">
        <f t="shared" si="4"/>
        <v>1251.7348214415704</v>
      </c>
      <c r="G45" s="15">
        <f t="shared" si="2"/>
        <v>132.0121765584297</v>
      </c>
      <c r="H45" s="22">
        <f t="shared" si="3"/>
        <v>17427.214759694016</v>
      </c>
    </row>
    <row r="46" spans="2:8" x14ac:dyDescent="0.25">
      <c r="B46" s="21">
        <v>19894</v>
      </c>
      <c r="C46" s="15">
        <v>1493.3829989999999</v>
      </c>
      <c r="D46" s="15">
        <f t="shared" si="0"/>
        <v>1438.5649985</v>
      </c>
      <c r="E46" s="15">
        <f t="shared" si="1"/>
        <v>1315.9794980000001</v>
      </c>
      <c r="F46" s="15">
        <f t="shared" si="4"/>
        <v>1358.9822057490419</v>
      </c>
      <c r="G46" s="15">
        <f t="shared" si="2"/>
        <v>134.40079325095803</v>
      </c>
      <c r="H46" s="22">
        <f t="shared" si="3"/>
        <v>18063.573226486766</v>
      </c>
    </row>
    <row r="47" spans="2:8" x14ac:dyDescent="0.25">
      <c r="B47" s="21">
        <v>19901</v>
      </c>
      <c r="C47" s="15">
        <v>1346.202</v>
      </c>
      <c r="D47" s="15">
        <f t="shared" si="0"/>
        <v>1419.7924994999998</v>
      </c>
      <c r="E47" s="15">
        <f t="shared" si="1"/>
        <v>1438.5649985</v>
      </c>
      <c r="F47" s="15">
        <f t="shared" si="4"/>
        <v>1468.1701147798024</v>
      </c>
      <c r="G47" s="15">
        <f t="shared" si="2"/>
        <v>-121.96811477980236</v>
      </c>
      <c r="H47" s="22">
        <f t="shared" si="3"/>
        <v>14876.221022939044</v>
      </c>
    </row>
    <row r="48" spans="2:8" x14ac:dyDescent="0.25">
      <c r="B48" s="21">
        <v>19902</v>
      </c>
      <c r="C48" s="15">
        <v>1364.759998</v>
      </c>
      <c r="D48" s="15">
        <f t="shared" si="0"/>
        <v>1355.4809989999999</v>
      </c>
      <c r="E48" s="15">
        <f t="shared" si="1"/>
        <v>1419.7924994999998</v>
      </c>
      <c r="F48" s="15">
        <f t="shared" si="4"/>
        <v>1369.0825789170963</v>
      </c>
      <c r="G48" s="15">
        <f t="shared" si="2"/>
        <v>-4.3225809170962748</v>
      </c>
      <c r="H48" s="22">
        <f t="shared" si="3"/>
        <v>18.684705784844873</v>
      </c>
    </row>
    <row r="49" spans="2:8" x14ac:dyDescent="0.25">
      <c r="B49" s="21">
        <v>19903</v>
      </c>
      <c r="C49" s="15">
        <v>1354.0899959999999</v>
      </c>
      <c r="D49" s="15">
        <f t="shared" si="0"/>
        <v>1359.4249970000001</v>
      </c>
      <c r="E49" s="15">
        <f t="shared" si="1"/>
        <v>1355.4809989999999</v>
      </c>
      <c r="F49" s="15">
        <f t="shared" si="4"/>
        <v>1365.5708915189964</v>
      </c>
      <c r="G49" s="15">
        <f t="shared" si="2"/>
        <v>-11.480895518996476</v>
      </c>
      <c r="H49" s="22">
        <f t="shared" si="3"/>
        <v>131.81096191811338</v>
      </c>
    </row>
    <row r="50" spans="2:8" x14ac:dyDescent="0.25">
      <c r="B50" s="21">
        <v>19904</v>
      </c>
      <c r="C50" s="15">
        <v>1675.505997</v>
      </c>
      <c r="D50" s="15">
        <f t="shared" si="0"/>
        <v>1514.7979965</v>
      </c>
      <c r="E50" s="15">
        <f t="shared" si="1"/>
        <v>1359.4249970000001</v>
      </c>
      <c r="F50" s="15">
        <f t="shared" si="4"/>
        <v>1356.2437518109805</v>
      </c>
      <c r="G50" s="15">
        <f t="shared" si="2"/>
        <v>319.2622451890195</v>
      </c>
      <c r="H50" s="22">
        <f t="shared" si="3"/>
        <v>101928.3812031336</v>
      </c>
    </row>
    <row r="51" spans="2:8" x14ac:dyDescent="0.25">
      <c r="B51" s="21">
        <v>19911</v>
      </c>
      <c r="C51" s="15">
        <v>1597.6779979999999</v>
      </c>
      <c r="D51" s="15">
        <f t="shared" si="0"/>
        <v>1636.5919974999999</v>
      </c>
      <c r="E51" s="15">
        <f t="shared" si="1"/>
        <v>1514.7979965</v>
      </c>
      <c r="F51" s="15">
        <f t="shared" si="4"/>
        <v>1615.614073528978</v>
      </c>
      <c r="G51" s="15">
        <f t="shared" si="2"/>
        <v>-17.936075528978108</v>
      </c>
      <c r="H51" s="22">
        <f t="shared" si="3"/>
        <v>321.70280538120733</v>
      </c>
    </row>
    <row r="52" spans="2:8" x14ac:dyDescent="0.25">
      <c r="B52" s="21">
        <v>19912</v>
      </c>
      <c r="C52" s="15">
        <v>1528.6039960000001</v>
      </c>
      <c r="D52" s="15">
        <f t="shared" si="0"/>
        <v>1563.140997</v>
      </c>
      <c r="E52" s="15">
        <f t="shared" si="1"/>
        <v>1636.5919974999999</v>
      </c>
      <c r="F52" s="15">
        <f t="shared" si="4"/>
        <v>1601.0427117396907</v>
      </c>
      <c r="G52" s="15">
        <f t="shared" si="2"/>
        <v>-72.438715739690679</v>
      </c>
      <c r="H52" s="22">
        <f t="shared" si="3"/>
        <v>5247.3675380157101</v>
      </c>
    </row>
    <row r="53" spans="2:8" x14ac:dyDescent="0.25">
      <c r="B53" s="21">
        <v>19913</v>
      </c>
      <c r="C53" s="15">
        <v>1507.060997</v>
      </c>
      <c r="D53" s="15">
        <f t="shared" si="0"/>
        <v>1517.8324965000002</v>
      </c>
      <c r="E53" s="15">
        <f t="shared" si="1"/>
        <v>1563.140997</v>
      </c>
      <c r="F53" s="15">
        <f t="shared" si="4"/>
        <v>1542.1931193141336</v>
      </c>
      <c r="G53" s="15">
        <f t="shared" si="2"/>
        <v>-35.132122314133539</v>
      </c>
      <c r="H53" s="22">
        <f t="shared" si="3"/>
        <v>1234.2660182952397</v>
      </c>
    </row>
    <row r="54" spans="2:8" x14ac:dyDescent="0.25">
      <c r="B54" s="21">
        <v>19914</v>
      </c>
      <c r="C54" s="15">
        <v>1862.6120000000001</v>
      </c>
      <c r="D54" s="15">
        <f t="shared" si="0"/>
        <v>1684.8364985000001</v>
      </c>
      <c r="E54" s="15">
        <f t="shared" si="1"/>
        <v>1517.8324965000002</v>
      </c>
      <c r="F54" s="15">
        <f t="shared" si="4"/>
        <v>1513.6515989666275</v>
      </c>
      <c r="G54" s="15">
        <f t="shared" si="2"/>
        <v>348.96040103337259</v>
      </c>
      <c r="H54" s="22">
        <f t="shared" si="3"/>
        <v>121773.36148937223</v>
      </c>
    </row>
    <row r="55" spans="2:8" x14ac:dyDescent="0.25">
      <c r="B55" s="21">
        <v>19921</v>
      </c>
      <c r="C55" s="15">
        <v>1716.0249980000001</v>
      </c>
      <c r="D55" s="15">
        <f t="shared" si="0"/>
        <v>1789.318499</v>
      </c>
      <c r="E55" s="15">
        <f t="shared" si="1"/>
        <v>1684.8364985000001</v>
      </c>
      <c r="F55" s="15">
        <f t="shared" si="4"/>
        <v>1797.1488581846122</v>
      </c>
      <c r="G55" s="15">
        <f t="shared" si="2"/>
        <v>-81.123860184612113</v>
      </c>
      <c r="H55" s="22">
        <f t="shared" si="3"/>
        <v>6581.080691252494</v>
      </c>
    </row>
    <row r="56" spans="2:8" x14ac:dyDescent="0.25">
      <c r="B56" s="21">
        <v>19922</v>
      </c>
      <c r="C56" s="15">
        <v>1740.1709980000001</v>
      </c>
      <c r="D56" s="15">
        <f t="shared" si="0"/>
        <v>1728.0979980000002</v>
      </c>
      <c r="E56" s="15">
        <f t="shared" si="1"/>
        <v>1789.318499</v>
      </c>
      <c r="F56" s="15">
        <f t="shared" si="4"/>
        <v>1731.2434088802911</v>
      </c>
      <c r="G56" s="15">
        <f t="shared" si="2"/>
        <v>8.927589119708955</v>
      </c>
      <c r="H56" s="22">
        <f t="shared" si="3"/>
        <v>79.701847490345713</v>
      </c>
    </row>
    <row r="57" spans="2:8" x14ac:dyDescent="0.25">
      <c r="B57" s="21">
        <v>19923</v>
      </c>
      <c r="C57" s="15">
        <v>1767.733997</v>
      </c>
      <c r="D57" s="15">
        <f t="shared" si="0"/>
        <v>1753.9524974999999</v>
      </c>
      <c r="E57" s="15">
        <f t="shared" si="1"/>
        <v>1728.0979980000002</v>
      </c>
      <c r="F57" s="15">
        <f t="shared" si="4"/>
        <v>1738.4962290838641</v>
      </c>
      <c r="G57" s="15">
        <f t="shared" si="2"/>
        <v>29.237767916135908</v>
      </c>
      <c r="H57" s="22">
        <f t="shared" si="3"/>
        <v>854.84707271782634</v>
      </c>
    </row>
    <row r="58" spans="2:8" x14ac:dyDescent="0.25">
      <c r="B58" s="21">
        <v>19924</v>
      </c>
      <c r="C58" s="15">
        <v>2000.2919999999999</v>
      </c>
      <c r="D58" s="15">
        <f t="shared" si="0"/>
        <v>1884.0129984999999</v>
      </c>
      <c r="E58" s="15">
        <f t="shared" si="1"/>
        <v>1753.9524974999999</v>
      </c>
      <c r="F58" s="15">
        <f t="shared" si="4"/>
        <v>1762.2491450173927</v>
      </c>
      <c r="G58" s="15">
        <f t="shared" si="2"/>
        <v>238.0428549826072</v>
      </c>
      <c r="H58" s="22">
        <f t="shared" si="3"/>
        <v>56664.400808270562</v>
      </c>
    </row>
    <row r="59" spans="2:8" x14ac:dyDescent="0.25">
      <c r="B59" s="21">
        <v>19931</v>
      </c>
      <c r="C59" s="15">
        <v>1973.8939969999999</v>
      </c>
      <c r="D59" s="15">
        <f t="shared" si="0"/>
        <v>1987.0929984999998</v>
      </c>
      <c r="E59" s="15">
        <f t="shared" si="1"/>
        <v>1884.0129984999999</v>
      </c>
      <c r="F59" s="15">
        <f t="shared" si="4"/>
        <v>1955.6364083405442</v>
      </c>
      <c r="G59" s="15">
        <f t="shared" si="2"/>
        <v>18.257588659455678</v>
      </c>
      <c r="H59" s="22">
        <f t="shared" si="3"/>
        <v>333.33954365788458</v>
      </c>
    </row>
    <row r="60" spans="2:8" x14ac:dyDescent="0.25">
      <c r="B60" s="21">
        <v>19932</v>
      </c>
      <c r="C60" s="15">
        <v>1861.9789960000001</v>
      </c>
      <c r="D60" s="15">
        <f t="shared" si="0"/>
        <v>1917.9364965</v>
      </c>
      <c r="E60" s="15">
        <f t="shared" si="1"/>
        <v>1987.0929984999998</v>
      </c>
      <c r="F60" s="15">
        <f t="shared" si="4"/>
        <v>1970.4689690825583</v>
      </c>
      <c r="G60" s="15">
        <f t="shared" si="2"/>
        <v>-108.48997308255821</v>
      </c>
      <c r="H60" s="22">
        <f t="shared" si="3"/>
        <v>11770.074259454204</v>
      </c>
    </row>
    <row r="61" spans="2:8" x14ac:dyDescent="0.25">
      <c r="B61" s="21">
        <v>19933</v>
      </c>
      <c r="C61" s="15">
        <v>2140.788994</v>
      </c>
      <c r="D61" s="15">
        <f t="shared" si="0"/>
        <v>2001.3839950000001</v>
      </c>
      <c r="E61" s="15">
        <f t="shared" si="1"/>
        <v>1917.9364965</v>
      </c>
      <c r="F61" s="15">
        <f t="shared" si="4"/>
        <v>1882.3311461936032</v>
      </c>
      <c r="G61" s="15">
        <f t="shared" si="2"/>
        <v>258.45784780639679</v>
      </c>
      <c r="H61" s="22">
        <f t="shared" si="3"/>
        <v>66800.459092714562</v>
      </c>
    </row>
    <row r="62" spans="2:8" x14ac:dyDescent="0.25">
      <c r="B62" s="21">
        <v>19934</v>
      </c>
      <c r="C62" s="15">
        <v>2468.8539959999998</v>
      </c>
      <c r="D62" s="15">
        <f t="shared" si="0"/>
        <v>2304.8214950000001</v>
      </c>
      <c r="E62" s="15">
        <f t="shared" si="1"/>
        <v>2001.3839950000001</v>
      </c>
      <c r="F62" s="15">
        <f t="shared" si="4"/>
        <v>2092.3036567120253</v>
      </c>
      <c r="G62" s="15">
        <f t="shared" si="2"/>
        <v>376.55033928797457</v>
      </c>
      <c r="H62" s="22">
        <f t="shared" si="3"/>
        <v>141790.15801788875</v>
      </c>
    </row>
    <row r="63" spans="2:8" x14ac:dyDescent="0.25">
      <c r="B63" s="21">
        <v>19941</v>
      </c>
      <c r="C63" s="15">
        <v>2076.6999970000002</v>
      </c>
      <c r="D63" s="15">
        <f t="shared" si="0"/>
        <v>2272.7769964999998</v>
      </c>
      <c r="E63" s="15">
        <f t="shared" si="1"/>
        <v>2304.8214950000001</v>
      </c>
      <c r="F63" s="15">
        <f t="shared" si="4"/>
        <v>2398.2151264077916</v>
      </c>
      <c r="G63" s="15">
        <f t="shared" si="2"/>
        <v>-321.51512940779139</v>
      </c>
      <c r="H63" s="22">
        <f t="shared" si="3"/>
        <v>103371.97843810884</v>
      </c>
    </row>
    <row r="64" spans="2:8" x14ac:dyDescent="0.25">
      <c r="B64" s="21">
        <v>19942</v>
      </c>
      <c r="C64" s="15">
        <v>2149.9079969999998</v>
      </c>
      <c r="D64" s="15">
        <f t="shared" si="0"/>
        <v>2113.303997</v>
      </c>
      <c r="E64" s="15">
        <f t="shared" si="1"/>
        <v>2272.7769964999998</v>
      </c>
      <c r="F64" s="15">
        <f t="shared" si="4"/>
        <v>2137.0145497397598</v>
      </c>
      <c r="G64" s="15">
        <f t="shared" si="2"/>
        <v>12.893447260240009</v>
      </c>
      <c r="H64" s="22">
        <f t="shared" si="3"/>
        <v>166.24098225259061</v>
      </c>
    </row>
    <row r="65" spans="2:8" x14ac:dyDescent="0.25">
      <c r="B65" s="21">
        <v>19943</v>
      </c>
      <c r="C65" s="15">
        <v>2493.2859960000001</v>
      </c>
      <c r="D65" s="15">
        <f t="shared" si="0"/>
        <v>2321.5969964999999</v>
      </c>
      <c r="E65" s="15">
        <f t="shared" si="1"/>
        <v>2113.303997</v>
      </c>
      <c r="F65" s="15">
        <f t="shared" si="4"/>
        <v>2147.4892538876384</v>
      </c>
      <c r="G65" s="15">
        <f t="shared" si="2"/>
        <v>345.7967421123617</v>
      </c>
      <c r="H65" s="22">
        <f t="shared" si="3"/>
        <v>119575.38685552319</v>
      </c>
    </row>
    <row r="66" spans="2:8" x14ac:dyDescent="0.25">
      <c r="B66" s="21">
        <v>19944</v>
      </c>
      <c r="C66" s="15">
        <v>2832</v>
      </c>
      <c r="D66" s="15">
        <f t="shared" si="0"/>
        <v>2662.6429980000003</v>
      </c>
      <c r="E66" s="15">
        <f t="shared" si="1"/>
        <v>2321.5969964999999</v>
      </c>
      <c r="F66" s="15">
        <f t="shared" si="4"/>
        <v>2428.41634001277</v>
      </c>
      <c r="G66" s="15">
        <f t="shared" si="2"/>
        <v>403.58365998723002</v>
      </c>
      <c r="H66" s="22">
        <f t="shared" si="3"/>
        <v>162879.77060868809</v>
      </c>
    </row>
    <row r="67" spans="2:8" x14ac:dyDescent="0.25">
      <c r="B67" s="21">
        <v>19951</v>
      </c>
      <c r="C67" s="15">
        <v>2652</v>
      </c>
      <c r="D67" s="15">
        <f t="shared" si="0"/>
        <v>2742</v>
      </c>
      <c r="E67" s="15">
        <f t="shared" si="1"/>
        <v>2662.6429980000003</v>
      </c>
      <c r="F67" s="15">
        <f t="shared" si="4"/>
        <v>2756.2898211662969</v>
      </c>
      <c r="G67" s="15">
        <f t="shared" si="2"/>
        <v>-104.28982116629686</v>
      </c>
      <c r="H67" s="22">
        <f t="shared" si="3"/>
        <v>10876.366798898182</v>
      </c>
    </row>
    <row r="68" spans="2:8" x14ac:dyDescent="0.25">
      <c r="B68" s="21">
        <v>19952</v>
      </c>
      <c r="C68" s="15">
        <v>2575</v>
      </c>
      <c r="D68" s="15">
        <f t="shared" si="0"/>
        <v>2613.5</v>
      </c>
      <c r="E68" s="15">
        <f t="shared" si="1"/>
        <v>2742</v>
      </c>
      <c r="F68" s="15">
        <f t="shared" si="4"/>
        <v>2671.5642237133316</v>
      </c>
      <c r="G68" s="15">
        <f t="shared" si="2"/>
        <v>-96.564223713331558</v>
      </c>
      <c r="H68" s="22">
        <f t="shared" si="3"/>
        <v>9324.649301358344</v>
      </c>
    </row>
    <row r="69" spans="2:8" x14ac:dyDescent="0.25">
      <c r="B69" s="21">
        <v>19953</v>
      </c>
      <c r="C69" s="15">
        <v>3003</v>
      </c>
      <c r="D69" s="15">
        <f t="shared" si="0"/>
        <v>2789</v>
      </c>
      <c r="E69" s="15">
        <f t="shared" si="1"/>
        <v>2613.5</v>
      </c>
      <c r="F69" s="15">
        <f t="shared" si="4"/>
        <v>2593.1149421324576</v>
      </c>
      <c r="G69" s="15">
        <f t="shared" si="2"/>
        <v>409.8850578675424</v>
      </c>
      <c r="H69" s="22">
        <f t="shared" si="3"/>
        <v>168005.76066307857</v>
      </c>
    </row>
    <row r="70" spans="2:8" x14ac:dyDescent="0.25">
      <c r="B70" s="21">
        <v>19954</v>
      </c>
      <c r="C70" s="15">
        <v>3148</v>
      </c>
      <c r="D70" s="15">
        <f t="shared" si="0"/>
        <v>3075.5</v>
      </c>
      <c r="E70" s="15">
        <f t="shared" si="1"/>
        <v>2789</v>
      </c>
      <c r="F70" s="15">
        <f t="shared" si="4"/>
        <v>2926.1077119589127</v>
      </c>
      <c r="G70" s="15">
        <f t="shared" si="2"/>
        <v>221.89228804108734</v>
      </c>
      <c r="H70" s="22">
        <f t="shared" si="3"/>
        <v>49236.187492108875</v>
      </c>
    </row>
    <row r="71" spans="2:8" x14ac:dyDescent="0.25">
      <c r="B71" s="21">
        <v>19961</v>
      </c>
      <c r="C71" s="15">
        <v>2185</v>
      </c>
      <c r="D71" s="15">
        <f t="shared" si="0"/>
        <v>2666.5</v>
      </c>
      <c r="E71" s="15">
        <f t="shared" si="1"/>
        <v>3075.5</v>
      </c>
      <c r="F71" s="15">
        <f t="shared" si="4"/>
        <v>3106.3741700297237</v>
      </c>
      <c r="G71" s="15">
        <f t="shared" si="2"/>
        <v>-921.3741700297237</v>
      </c>
      <c r="H71" s="22">
        <f t="shared" si="3"/>
        <v>848930.36119796219</v>
      </c>
    </row>
    <row r="72" spans="2:8" x14ac:dyDescent="0.25">
      <c r="B72" s="21">
        <v>19962</v>
      </c>
      <c r="C72" s="15">
        <v>2179</v>
      </c>
      <c r="D72" s="15">
        <f t="shared" ref="D72:D109" si="5">AVERAGE(C71:C72)</f>
        <v>2182</v>
      </c>
      <c r="E72" s="15">
        <f t="shared" si="1"/>
        <v>2666.5</v>
      </c>
      <c r="F72" s="15">
        <f t="shared" si="4"/>
        <v>2357.8449640104664</v>
      </c>
      <c r="G72" s="15">
        <f t="shared" si="2"/>
        <v>-178.84496401046636</v>
      </c>
      <c r="H72" s="22">
        <f t="shared" si="3"/>
        <v>31985.521151905006</v>
      </c>
    </row>
    <row r="73" spans="2:8" x14ac:dyDescent="0.25">
      <c r="B73" s="21">
        <v>19963</v>
      </c>
      <c r="C73" s="15">
        <v>2321</v>
      </c>
      <c r="D73" s="15">
        <f t="shared" si="5"/>
        <v>2250</v>
      </c>
      <c r="E73" s="15">
        <f t="shared" ref="E73:E109" si="6">D72</f>
        <v>2182</v>
      </c>
      <c r="F73" s="15">
        <f t="shared" si="4"/>
        <v>2212.5503776569349</v>
      </c>
      <c r="G73" s="15">
        <f t="shared" ref="G73:G109" si="7">C73-F73</f>
        <v>108.44962234306513</v>
      </c>
      <c r="H73" s="22">
        <f t="shared" ref="H73:H109" si="8">G73^2</f>
        <v>11761.320586353451</v>
      </c>
    </row>
    <row r="74" spans="2:8" x14ac:dyDescent="0.25">
      <c r="B74" s="21">
        <v>19964</v>
      </c>
      <c r="C74" s="15">
        <v>2129</v>
      </c>
      <c r="D74" s="15">
        <f t="shared" si="5"/>
        <v>2225</v>
      </c>
      <c r="E74" s="15">
        <f t="shared" si="6"/>
        <v>2250</v>
      </c>
      <c r="F74" s="15">
        <f t="shared" ref="F74:F109" si="9">($J$6*C73)+(1-$J$6)*F73</f>
        <v>2300.6554193935881</v>
      </c>
      <c r="G74" s="15">
        <f t="shared" si="7"/>
        <v>-171.65541939358809</v>
      </c>
      <c r="H74" s="22">
        <f t="shared" si="8"/>
        <v>29465.583007188619</v>
      </c>
    </row>
    <row r="75" spans="2:8" x14ac:dyDescent="0.25">
      <c r="B75" s="21">
        <v>19971</v>
      </c>
      <c r="C75" s="15">
        <v>1601</v>
      </c>
      <c r="D75" s="15">
        <f t="shared" si="5"/>
        <v>1865</v>
      </c>
      <c r="E75" s="15">
        <f t="shared" si="6"/>
        <v>2225</v>
      </c>
      <c r="F75" s="15">
        <f t="shared" si="9"/>
        <v>2161.2016567778637</v>
      </c>
      <c r="G75" s="15">
        <f t="shared" si="7"/>
        <v>-560.20165677786372</v>
      </c>
      <c r="H75" s="22">
        <f t="shared" si="8"/>
        <v>313825.89625666343</v>
      </c>
    </row>
    <row r="76" spans="2:8" x14ac:dyDescent="0.25">
      <c r="B76" s="21">
        <v>19972</v>
      </c>
      <c r="C76" s="15">
        <v>1737</v>
      </c>
      <c r="D76" s="15">
        <f t="shared" si="5"/>
        <v>1669</v>
      </c>
      <c r="E76" s="15">
        <f t="shared" si="6"/>
        <v>1865</v>
      </c>
      <c r="F76" s="15">
        <f t="shared" si="9"/>
        <v>1706.0908939646633</v>
      </c>
      <c r="G76" s="15">
        <f t="shared" si="7"/>
        <v>30.909106035336663</v>
      </c>
      <c r="H76" s="22">
        <f t="shared" si="8"/>
        <v>955.37283590368531</v>
      </c>
    </row>
    <row r="77" spans="2:8" x14ac:dyDescent="0.25">
      <c r="B77" s="21">
        <v>19973</v>
      </c>
      <c r="C77" s="15">
        <v>1614</v>
      </c>
      <c r="D77" s="15">
        <f t="shared" si="5"/>
        <v>1675.5</v>
      </c>
      <c r="E77" s="15">
        <f t="shared" si="6"/>
        <v>1669</v>
      </c>
      <c r="F77" s="15">
        <f t="shared" si="9"/>
        <v>1731.2016137481899</v>
      </c>
      <c r="G77" s="15">
        <f t="shared" si="7"/>
        <v>-117.20161374818986</v>
      </c>
      <c r="H77" s="22">
        <f t="shared" si="8"/>
        <v>13736.218265179885</v>
      </c>
    </row>
    <row r="78" spans="2:8" x14ac:dyDescent="0.25">
      <c r="B78" s="21">
        <v>19974</v>
      </c>
      <c r="C78" s="15">
        <v>1578</v>
      </c>
      <c r="D78" s="15">
        <f t="shared" si="5"/>
        <v>1596</v>
      </c>
      <c r="E78" s="15">
        <f t="shared" si="6"/>
        <v>1675.5</v>
      </c>
      <c r="F78" s="15">
        <f t="shared" si="9"/>
        <v>1635.9864083118598</v>
      </c>
      <c r="G78" s="15">
        <f t="shared" si="7"/>
        <v>-57.986408311859805</v>
      </c>
      <c r="H78" s="22">
        <f t="shared" si="8"/>
        <v>3362.4235489097236</v>
      </c>
    </row>
    <row r="79" spans="2:8" x14ac:dyDescent="0.25">
      <c r="B79" s="21">
        <v>19981</v>
      </c>
      <c r="C79" s="15">
        <v>1405</v>
      </c>
      <c r="D79" s="15">
        <f t="shared" si="5"/>
        <v>1491.5</v>
      </c>
      <c r="E79" s="15">
        <f t="shared" si="6"/>
        <v>1596</v>
      </c>
      <c r="F79" s="15">
        <f t="shared" si="9"/>
        <v>1588.8779462066277</v>
      </c>
      <c r="G79" s="15">
        <f t="shared" si="7"/>
        <v>-183.87794620662771</v>
      </c>
      <c r="H79" s="22">
        <f t="shared" si="8"/>
        <v>33811.099101167478</v>
      </c>
    </row>
    <row r="80" spans="2:8" x14ac:dyDescent="0.25">
      <c r="B80" s="21">
        <v>19982</v>
      </c>
      <c r="C80" s="15">
        <v>1402</v>
      </c>
      <c r="D80" s="15">
        <f t="shared" si="5"/>
        <v>1403.5</v>
      </c>
      <c r="E80" s="15">
        <f t="shared" si="6"/>
        <v>1491.5</v>
      </c>
      <c r="F80" s="15">
        <f t="shared" si="9"/>
        <v>1439.4945387316184</v>
      </c>
      <c r="G80" s="15">
        <f t="shared" si="7"/>
        <v>-37.494538731618377</v>
      </c>
      <c r="H80" s="22">
        <f t="shared" si="8"/>
        <v>1405.8404346968307</v>
      </c>
    </row>
    <row r="81" spans="2:8" x14ac:dyDescent="0.25">
      <c r="B81" s="21">
        <v>19983</v>
      </c>
      <c r="C81" s="15">
        <v>1556</v>
      </c>
      <c r="D81" s="15">
        <f t="shared" si="5"/>
        <v>1479</v>
      </c>
      <c r="E81" s="15">
        <f t="shared" si="6"/>
        <v>1403.5</v>
      </c>
      <c r="F81" s="15">
        <f t="shared" si="9"/>
        <v>1409.0337789016232</v>
      </c>
      <c r="G81" s="15">
        <f t="shared" si="7"/>
        <v>146.96622109837676</v>
      </c>
      <c r="H81" s="22">
        <f t="shared" si="8"/>
        <v>21599.070143936962</v>
      </c>
    </row>
    <row r="82" spans="2:8" x14ac:dyDescent="0.25">
      <c r="B82" s="21">
        <v>19984</v>
      </c>
      <c r="C82" s="15">
        <v>1710</v>
      </c>
      <c r="D82" s="15">
        <f t="shared" si="5"/>
        <v>1633</v>
      </c>
      <c r="E82" s="15">
        <f t="shared" si="6"/>
        <v>1479</v>
      </c>
      <c r="F82" s="15">
        <f t="shared" si="9"/>
        <v>1528.4299073896509</v>
      </c>
      <c r="G82" s="15">
        <f t="shared" si="7"/>
        <v>181.57009261034909</v>
      </c>
      <c r="H82" s="22">
        <f t="shared" si="8"/>
        <v>32967.698530530746</v>
      </c>
    </row>
    <row r="83" spans="2:8" x14ac:dyDescent="0.25">
      <c r="B83" s="21">
        <v>19991</v>
      </c>
      <c r="C83" s="15">
        <v>1530</v>
      </c>
      <c r="D83" s="15">
        <f t="shared" si="5"/>
        <v>1620</v>
      </c>
      <c r="E83" s="15">
        <f t="shared" si="6"/>
        <v>1633</v>
      </c>
      <c r="F83" s="15">
        <f t="shared" si="9"/>
        <v>1675.9384025041636</v>
      </c>
      <c r="G83" s="15">
        <f t="shared" si="7"/>
        <v>-145.93840250416361</v>
      </c>
      <c r="H83" s="22">
        <f t="shared" si="8"/>
        <v>21298.017325467266</v>
      </c>
    </row>
    <row r="84" spans="2:8" x14ac:dyDescent="0.25">
      <c r="B84" s="21">
        <v>19992</v>
      </c>
      <c r="C84" s="15">
        <v>1558</v>
      </c>
      <c r="D84" s="15">
        <f t="shared" si="5"/>
        <v>1544</v>
      </c>
      <c r="E84" s="15">
        <f t="shared" si="6"/>
        <v>1620</v>
      </c>
      <c r="F84" s="15">
        <f t="shared" si="9"/>
        <v>1557.3772792303948</v>
      </c>
      <c r="G84" s="15">
        <f t="shared" si="7"/>
        <v>0.62272076960516642</v>
      </c>
      <c r="H84" s="22">
        <f t="shared" si="8"/>
        <v>0.38778115689765075</v>
      </c>
    </row>
    <row r="85" spans="2:8" x14ac:dyDescent="0.25">
      <c r="B85" s="21">
        <v>19993</v>
      </c>
      <c r="C85" s="15">
        <v>1336</v>
      </c>
      <c r="D85" s="15">
        <f t="shared" si="5"/>
        <v>1447</v>
      </c>
      <c r="E85" s="15">
        <f t="shared" si="6"/>
        <v>1544</v>
      </c>
      <c r="F85" s="15">
        <f t="shared" si="9"/>
        <v>1557.8831808482241</v>
      </c>
      <c r="G85" s="15">
        <f t="shared" si="7"/>
        <v>-221.88318084822413</v>
      </c>
      <c r="H85" s="22">
        <f t="shared" si="8"/>
        <v>49232.145943325733</v>
      </c>
    </row>
    <row r="86" spans="2:8" x14ac:dyDescent="0.25">
      <c r="B86" s="21">
        <v>19994</v>
      </c>
      <c r="C86" s="15">
        <v>2343</v>
      </c>
      <c r="D86" s="15">
        <f t="shared" si="5"/>
        <v>1839.5</v>
      </c>
      <c r="E86" s="15">
        <f t="shared" si="6"/>
        <v>1447</v>
      </c>
      <c r="F86" s="15">
        <f t="shared" si="9"/>
        <v>1377.6241215086395</v>
      </c>
      <c r="G86" s="15">
        <f t="shared" si="7"/>
        <v>965.37587849136048</v>
      </c>
      <c r="H86" s="22">
        <f t="shared" si="8"/>
        <v>931950.58677296597</v>
      </c>
    </row>
    <row r="87" spans="2:8" x14ac:dyDescent="0.25">
      <c r="B87" s="21">
        <v>20001</v>
      </c>
      <c r="C87" s="15">
        <v>1945</v>
      </c>
      <c r="D87" s="15">
        <f t="shared" si="5"/>
        <v>2144</v>
      </c>
      <c r="E87" s="15">
        <f t="shared" si="6"/>
        <v>1839.5</v>
      </c>
      <c r="F87" s="15">
        <f t="shared" si="9"/>
        <v>2161.9005461602765</v>
      </c>
      <c r="G87" s="15">
        <f t="shared" si="7"/>
        <v>-216.90054616027646</v>
      </c>
      <c r="H87" s="22">
        <f t="shared" si="8"/>
        <v>47045.846924626218</v>
      </c>
    </row>
    <row r="88" spans="2:8" x14ac:dyDescent="0.25">
      <c r="B88" s="21">
        <v>20002</v>
      </c>
      <c r="C88" s="15">
        <v>1825</v>
      </c>
      <c r="D88" s="15">
        <f t="shared" si="5"/>
        <v>1885</v>
      </c>
      <c r="E88" s="15">
        <f t="shared" si="6"/>
        <v>2144</v>
      </c>
      <c r="F88" s="15">
        <f t="shared" si="9"/>
        <v>1985.689405362551</v>
      </c>
      <c r="G88" s="15">
        <f t="shared" si="7"/>
        <v>-160.68940536255104</v>
      </c>
      <c r="H88" s="22">
        <f t="shared" si="8"/>
        <v>25821.084995770248</v>
      </c>
    </row>
    <row r="89" spans="2:8" x14ac:dyDescent="0.25">
      <c r="B89" s="21">
        <v>20003</v>
      </c>
      <c r="C89" s="15">
        <v>1870</v>
      </c>
      <c r="D89" s="15">
        <f t="shared" si="5"/>
        <v>1847.5</v>
      </c>
      <c r="E89" s="15">
        <f t="shared" si="6"/>
        <v>1885</v>
      </c>
      <c r="F89" s="15">
        <f t="shared" si="9"/>
        <v>1855.1444900347676</v>
      </c>
      <c r="G89" s="15">
        <f t="shared" si="7"/>
        <v>14.855509965232386</v>
      </c>
      <c r="H89" s="22">
        <f t="shared" si="8"/>
        <v>220.68617632711872</v>
      </c>
    </row>
    <row r="90" spans="2:8" x14ac:dyDescent="0.25">
      <c r="B90" s="21">
        <v>20004</v>
      </c>
      <c r="C90" s="15">
        <v>1007</v>
      </c>
      <c r="D90" s="15">
        <f t="shared" si="5"/>
        <v>1438.5</v>
      </c>
      <c r="E90" s="15">
        <f t="shared" si="6"/>
        <v>1847.5</v>
      </c>
      <c r="F90" s="15">
        <f t="shared" si="9"/>
        <v>1867.2131842102597</v>
      </c>
      <c r="G90" s="15">
        <f t="shared" si="7"/>
        <v>-860.21318421025967</v>
      </c>
      <c r="H90" s="22">
        <f t="shared" si="8"/>
        <v>739966.72228915419</v>
      </c>
    </row>
    <row r="91" spans="2:8" x14ac:dyDescent="0.25">
      <c r="B91" s="21">
        <v>20011</v>
      </c>
      <c r="C91" s="15">
        <v>1431</v>
      </c>
      <c r="D91" s="15">
        <f t="shared" si="5"/>
        <v>1219</v>
      </c>
      <c r="E91" s="15">
        <f t="shared" si="6"/>
        <v>1438.5</v>
      </c>
      <c r="F91" s="15">
        <f t="shared" si="9"/>
        <v>1168.3714837060761</v>
      </c>
      <c r="G91" s="15">
        <f t="shared" si="7"/>
        <v>262.62851629392389</v>
      </c>
      <c r="H91" s="22">
        <f t="shared" si="8"/>
        <v>68973.73757074785</v>
      </c>
    </row>
    <row r="92" spans="2:8" x14ac:dyDescent="0.25">
      <c r="B92" s="21">
        <v>20012</v>
      </c>
      <c r="C92" s="15">
        <v>1475</v>
      </c>
      <c r="D92" s="15">
        <f t="shared" si="5"/>
        <v>1453</v>
      </c>
      <c r="E92" s="15">
        <f t="shared" si="6"/>
        <v>1219</v>
      </c>
      <c r="F92" s="15">
        <f t="shared" si="9"/>
        <v>1381.7322671684176</v>
      </c>
      <c r="G92" s="15">
        <f t="shared" si="7"/>
        <v>93.267732831582407</v>
      </c>
      <c r="H92" s="22">
        <f t="shared" si="8"/>
        <v>8698.869987543434</v>
      </c>
    </row>
    <row r="93" spans="2:8" x14ac:dyDescent="0.25">
      <c r="B93" s="21">
        <v>20013</v>
      </c>
      <c r="C93" s="15">
        <v>1450</v>
      </c>
      <c r="D93" s="15">
        <f t="shared" si="5"/>
        <v>1462.5</v>
      </c>
      <c r="E93" s="15">
        <f t="shared" si="6"/>
        <v>1453</v>
      </c>
      <c r="F93" s="15">
        <f t="shared" si="9"/>
        <v>1457.5034622751659</v>
      </c>
      <c r="G93" s="15">
        <f t="shared" si="7"/>
        <v>-7.5034622751659299</v>
      </c>
      <c r="H93" s="22">
        <f t="shared" si="8"/>
        <v>56.301946114838273</v>
      </c>
    </row>
    <row r="94" spans="2:8" x14ac:dyDescent="0.25">
      <c r="B94" s="21">
        <v>20014</v>
      </c>
      <c r="C94" s="15">
        <v>1375</v>
      </c>
      <c r="D94" s="15">
        <f t="shared" si="5"/>
        <v>1412.5</v>
      </c>
      <c r="E94" s="15">
        <f t="shared" si="6"/>
        <v>1462.5</v>
      </c>
      <c r="F94" s="15">
        <f t="shared" si="9"/>
        <v>1451.4076101860585</v>
      </c>
      <c r="G94" s="15">
        <f t="shared" si="7"/>
        <v>-76.407610186058491</v>
      </c>
      <c r="H94" s="22">
        <f t="shared" si="8"/>
        <v>5838.1228943446695</v>
      </c>
    </row>
    <row r="95" spans="2:8" x14ac:dyDescent="0.25">
      <c r="B95" s="21">
        <v>20021</v>
      </c>
      <c r="C95" s="15">
        <v>1495</v>
      </c>
      <c r="D95" s="15">
        <f t="shared" si="5"/>
        <v>1435</v>
      </c>
      <c r="E95" s="15">
        <f t="shared" si="6"/>
        <v>1412.5</v>
      </c>
      <c r="F95" s="15">
        <f t="shared" si="9"/>
        <v>1389.333667105416</v>
      </c>
      <c r="G95" s="15">
        <f t="shared" si="7"/>
        <v>105.666332894584</v>
      </c>
      <c r="H95" s="22">
        <f t="shared" si="8"/>
        <v>11165.373907389045</v>
      </c>
    </row>
    <row r="96" spans="2:8" x14ac:dyDescent="0.25">
      <c r="B96" s="21">
        <v>20022</v>
      </c>
      <c r="C96" s="15">
        <v>1429</v>
      </c>
      <c r="D96" s="15">
        <f t="shared" si="5"/>
        <v>1462</v>
      </c>
      <c r="E96" s="15">
        <f t="shared" si="6"/>
        <v>1435</v>
      </c>
      <c r="F96" s="15">
        <f t="shared" si="9"/>
        <v>1475.1775499027794</v>
      </c>
      <c r="G96" s="15">
        <f t="shared" si="7"/>
        <v>-46.177549902779447</v>
      </c>
      <c r="H96" s="22">
        <f t="shared" si="8"/>
        <v>2132.3661150236862</v>
      </c>
    </row>
    <row r="97" spans="2:8" x14ac:dyDescent="0.25">
      <c r="B97" s="21">
        <v>20023</v>
      </c>
      <c r="C97" s="15">
        <v>1443</v>
      </c>
      <c r="D97" s="15">
        <f t="shared" si="5"/>
        <v>1436</v>
      </c>
      <c r="E97" s="15">
        <f t="shared" si="6"/>
        <v>1462</v>
      </c>
      <c r="F97" s="15">
        <f t="shared" si="9"/>
        <v>1437.6626662768067</v>
      </c>
      <c r="G97" s="15">
        <f t="shared" si="7"/>
        <v>5.3373337231932965</v>
      </c>
      <c r="H97" s="22">
        <f t="shared" si="8"/>
        <v>28.487131272736416</v>
      </c>
    </row>
    <row r="98" spans="2:8" x14ac:dyDescent="0.25">
      <c r="B98" s="21">
        <v>20024</v>
      </c>
      <c r="C98" s="15">
        <v>1472</v>
      </c>
      <c r="D98" s="15">
        <f t="shared" si="5"/>
        <v>1457.5</v>
      </c>
      <c r="E98" s="15">
        <f t="shared" si="6"/>
        <v>1436</v>
      </c>
      <c r="F98" s="15">
        <f t="shared" si="9"/>
        <v>1441.9987441744026</v>
      </c>
      <c r="G98" s="15">
        <f t="shared" si="7"/>
        <v>30.001255825597354</v>
      </c>
      <c r="H98" s="22">
        <f t="shared" si="8"/>
        <v>900.07535111293919</v>
      </c>
    </row>
    <row r="99" spans="2:8" x14ac:dyDescent="0.25">
      <c r="B99" s="21">
        <v>20031</v>
      </c>
      <c r="C99" s="15">
        <v>1475</v>
      </c>
      <c r="D99" s="15">
        <f t="shared" si="5"/>
        <v>1473.5</v>
      </c>
      <c r="E99" s="15">
        <f t="shared" si="6"/>
        <v>1457.5</v>
      </c>
      <c r="F99" s="15">
        <f t="shared" si="9"/>
        <v>1466.3719216881489</v>
      </c>
      <c r="G99" s="15">
        <f t="shared" si="7"/>
        <v>8.6280783118511408</v>
      </c>
      <c r="H99" s="22">
        <f t="shared" si="8"/>
        <v>74.443735355436033</v>
      </c>
    </row>
    <row r="100" spans="2:8" x14ac:dyDescent="0.25">
      <c r="B100" s="21">
        <v>20032</v>
      </c>
      <c r="C100" s="15">
        <v>1545</v>
      </c>
      <c r="D100" s="15">
        <f t="shared" si="5"/>
        <v>1510</v>
      </c>
      <c r="E100" s="15">
        <f t="shared" si="6"/>
        <v>1473.5</v>
      </c>
      <c r="F100" s="15">
        <f t="shared" si="9"/>
        <v>1473.3814177412382</v>
      </c>
      <c r="G100" s="15">
        <f t="shared" si="7"/>
        <v>71.618582258761762</v>
      </c>
      <c r="H100" s="22">
        <f t="shared" si="8"/>
        <v>5129.2213247550253</v>
      </c>
    </row>
    <row r="101" spans="2:8" x14ac:dyDescent="0.25">
      <c r="B101" s="21">
        <v>20033</v>
      </c>
      <c r="C101" s="15">
        <v>1715</v>
      </c>
      <c r="D101" s="15">
        <f t="shared" si="5"/>
        <v>1630</v>
      </c>
      <c r="E101" s="15">
        <f t="shared" si="6"/>
        <v>1510</v>
      </c>
      <c r="F101" s="15">
        <f t="shared" si="9"/>
        <v>1531.5647294273542</v>
      </c>
      <c r="G101" s="15">
        <f t="shared" si="7"/>
        <v>183.43527057264578</v>
      </c>
      <c r="H101" s="22">
        <f t="shared" si="8"/>
        <v>33648.498490059763</v>
      </c>
    </row>
    <row r="102" spans="2:8" x14ac:dyDescent="0.25">
      <c r="B102" s="21">
        <v>20034</v>
      </c>
      <c r="C102" s="15">
        <v>2006</v>
      </c>
      <c r="D102" s="15">
        <f t="shared" si="5"/>
        <v>1860.5</v>
      </c>
      <c r="E102" s="15">
        <f t="shared" si="6"/>
        <v>1630</v>
      </c>
      <c r="F102" s="15">
        <f t="shared" si="9"/>
        <v>1680.5885048965977</v>
      </c>
      <c r="G102" s="15">
        <f t="shared" si="7"/>
        <v>325.41149510340233</v>
      </c>
      <c r="H102" s="22">
        <f t="shared" si="8"/>
        <v>105892.64114543164</v>
      </c>
    </row>
    <row r="103" spans="2:8" x14ac:dyDescent="0.25">
      <c r="B103" s="21">
        <v>20041</v>
      </c>
      <c r="C103" s="15">
        <v>1909</v>
      </c>
      <c r="D103" s="15">
        <f t="shared" si="5"/>
        <v>1957.5</v>
      </c>
      <c r="E103" s="15">
        <f t="shared" si="6"/>
        <v>1860.5</v>
      </c>
      <c r="F103" s="15">
        <f t="shared" si="9"/>
        <v>1944.9545094823691</v>
      </c>
      <c r="G103" s="15">
        <f t="shared" si="7"/>
        <v>-35.954509482369076</v>
      </c>
      <c r="H103" s="22">
        <f t="shared" si="8"/>
        <v>1292.7267521177678</v>
      </c>
    </row>
    <row r="104" spans="2:8" x14ac:dyDescent="0.25">
      <c r="B104" s="21">
        <v>20042</v>
      </c>
      <c r="C104" s="15">
        <v>2014</v>
      </c>
      <c r="D104" s="15">
        <f t="shared" si="5"/>
        <v>1961.5</v>
      </c>
      <c r="E104" s="15">
        <f t="shared" si="6"/>
        <v>1957.5</v>
      </c>
      <c r="F104" s="15">
        <f t="shared" si="9"/>
        <v>1915.744877488039</v>
      </c>
      <c r="G104" s="15">
        <f t="shared" si="7"/>
        <v>98.255122511960963</v>
      </c>
      <c r="H104" s="22">
        <f t="shared" si="8"/>
        <v>9654.0690998404571</v>
      </c>
    </row>
    <row r="105" spans="2:8" x14ac:dyDescent="0.25">
      <c r="B105" s="21">
        <v>20043</v>
      </c>
      <c r="C105" s="15">
        <v>2350</v>
      </c>
      <c r="D105" s="15">
        <f t="shared" si="5"/>
        <v>2182</v>
      </c>
      <c r="E105" s="15">
        <f t="shared" si="6"/>
        <v>1961.5</v>
      </c>
      <c r="F105" s="15">
        <f t="shared" si="9"/>
        <v>1995.5678541174257</v>
      </c>
      <c r="G105" s="15">
        <f t="shared" si="7"/>
        <v>354.43214588257433</v>
      </c>
      <c r="H105" s="22">
        <f t="shared" si="8"/>
        <v>125622.14603492645</v>
      </c>
    </row>
    <row r="106" spans="2:8" x14ac:dyDescent="0.25">
      <c r="B106" s="21">
        <v>20044</v>
      </c>
      <c r="C106" s="15">
        <v>3490</v>
      </c>
      <c r="D106" s="15">
        <f t="shared" si="5"/>
        <v>2920</v>
      </c>
      <c r="E106" s="15">
        <f t="shared" si="6"/>
        <v>2182</v>
      </c>
      <c r="F106" s="15">
        <f t="shared" si="9"/>
        <v>2283.5103875364234</v>
      </c>
      <c r="G106" s="15">
        <f t="shared" si="7"/>
        <v>1206.4896124635766</v>
      </c>
      <c r="H106" s="22">
        <f t="shared" si="8"/>
        <v>1455617.1849825112</v>
      </c>
    </row>
    <row r="107" spans="2:8" x14ac:dyDescent="0.25">
      <c r="B107" s="21">
        <v>20051</v>
      </c>
      <c r="C107" s="15">
        <v>3243</v>
      </c>
      <c r="D107" s="15">
        <f t="shared" si="5"/>
        <v>3366.5</v>
      </c>
      <c r="E107" s="15">
        <f t="shared" si="6"/>
        <v>2920</v>
      </c>
      <c r="F107" s="15">
        <f t="shared" si="9"/>
        <v>3263.6688737013965</v>
      </c>
      <c r="G107" s="15">
        <f t="shared" si="7"/>
        <v>-20.668873701396478</v>
      </c>
      <c r="H107" s="22">
        <f t="shared" si="8"/>
        <v>427.20234008427894</v>
      </c>
    </row>
    <row r="108" spans="2:8" x14ac:dyDescent="0.25">
      <c r="B108" s="21">
        <v>20052</v>
      </c>
      <c r="C108" s="15">
        <v>3520</v>
      </c>
      <c r="D108" s="15">
        <f t="shared" si="5"/>
        <v>3381.5</v>
      </c>
      <c r="E108" s="15">
        <f t="shared" si="6"/>
        <v>3366.5</v>
      </c>
      <c r="F108" s="15">
        <f t="shared" si="9"/>
        <v>3246.8773723501927</v>
      </c>
      <c r="G108" s="15">
        <f t="shared" si="7"/>
        <v>273.12262764980733</v>
      </c>
      <c r="H108" s="22">
        <f t="shared" si="8"/>
        <v>74595.969734335304</v>
      </c>
    </row>
    <row r="109" spans="2:8" ht="15.75" thickBot="1" x14ac:dyDescent="0.3">
      <c r="B109" s="26">
        <v>20053</v>
      </c>
      <c r="C109" s="27">
        <v>3678</v>
      </c>
      <c r="D109" s="27">
        <f t="shared" si="5"/>
        <v>3599</v>
      </c>
      <c r="E109" s="27">
        <f t="shared" si="6"/>
        <v>3381.5</v>
      </c>
      <c r="F109" s="27">
        <f t="shared" si="9"/>
        <v>3468.7636268932392</v>
      </c>
      <c r="G109" s="27">
        <f t="shared" si="7"/>
        <v>209.23637310676077</v>
      </c>
      <c r="H109" s="28">
        <f t="shared" si="8"/>
        <v>43779.859830871603</v>
      </c>
    </row>
  </sheetData>
  <mergeCells count="1">
    <mergeCell ref="B2:J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2675B-49C3-584E-B932-79F28E442D4A}">
  <dimension ref="B1:K17"/>
  <sheetViews>
    <sheetView showGridLines="0" workbookViewId="0">
      <selection activeCell="B2" sqref="B2:K2"/>
    </sheetView>
  </sheetViews>
  <sheetFormatPr defaultColWidth="11.42578125" defaultRowHeight="15" x14ac:dyDescent="0.25"/>
  <cols>
    <col min="2" max="11" width="10.85546875" style="15"/>
  </cols>
  <sheetData>
    <row r="1" spans="2:11" ht="15.75" thickBot="1" x14ac:dyDescent="0.3"/>
    <row r="2" spans="2:11" ht="24" thickBot="1" x14ac:dyDescent="0.3">
      <c r="B2" s="83" t="s">
        <v>32</v>
      </c>
      <c r="C2" s="84"/>
      <c r="D2" s="84"/>
      <c r="E2" s="84"/>
      <c r="F2" s="84"/>
      <c r="G2" s="84"/>
      <c r="H2" s="84"/>
      <c r="I2" s="84"/>
      <c r="J2" s="84"/>
      <c r="K2" s="85"/>
    </row>
    <row r="4" spans="2:11" ht="15.75" thickBot="1" x14ac:dyDescent="0.3"/>
    <row r="5" spans="2:11" x14ac:dyDescent="0.25">
      <c r="C5" s="29" t="s">
        <v>25</v>
      </c>
      <c r="D5" s="30" t="s">
        <v>0</v>
      </c>
      <c r="E5" s="30" t="s">
        <v>20</v>
      </c>
      <c r="F5" s="30" t="s">
        <v>21</v>
      </c>
      <c r="G5" s="30" t="s">
        <v>22</v>
      </c>
      <c r="H5" s="30" t="s">
        <v>23</v>
      </c>
      <c r="I5" s="31" t="s">
        <v>12</v>
      </c>
      <c r="J5" s="32"/>
      <c r="K5" s="24" t="s">
        <v>17</v>
      </c>
    </row>
    <row r="6" spans="2:11" ht="15.75" thickBot="1" x14ac:dyDescent="0.3">
      <c r="C6" s="33">
        <v>-4.727404722799589</v>
      </c>
      <c r="D6" s="34">
        <v>13.603459453201998</v>
      </c>
      <c r="E6" s="34">
        <v>1.4696282879792495</v>
      </c>
      <c r="F6" s="34">
        <v>-1.6461116124292021</v>
      </c>
      <c r="G6" s="34">
        <v>-7.3208332452019516</v>
      </c>
      <c r="H6" s="34">
        <v>7.4973165696519048</v>
      </c>
      <c r="I6" s="35">
        <f>SUM(E6:H6)</f>
        <v>0</v>
      </c>
      <c r="K6" s="25">
        <f>SUM(K10:K17)</f>
        <v>28.967702955577835</v>
      </c>
    </row>
    <row r="8" spans="2:11" ht="15.75" thickBot="1" x14ac:dyDescent="0.3">
      <c r="B8" s="36"/>
      <c r="C8" s="36"/>
      <c r="D8" s="36"/>
      <c r="E8" s="36"/>
      <c r="F8" s="36"/>
      <c r="G8" s="36"/>
      <c r="H8" s="36"/>
      <c r="I8" s="36"/>
      <c r="J8" s="36"/>
      <c r="K8" s="36"/>
    </row>
    <row r="9" spans="2:11" ht="15.75" thickBot="1" x14ac:dyDescent="0.3">
      <c r="B9" s="16" t="s">
        <v>1</v>
      </c>
      <c r="C9" s="17" t="s">
        <v>2</v>
      </c>
      <c r="D9" s="37" t="s">
        <v>0</v>
      </c>
      <c r="E9" s="17" t="s">
        <v>20</v>
      </c>
      <c r="F9" s="17" t="s">
        <v>21</v>
      </c>
      <c r="G9" s="17" t="s">
        <v>22</v>
      </c>
      <c r="H9" s="17" t="s">
        <v>23</v>
      </c>
      <c r="I9" s="17" t="s">
        <v>24</v>
      </c>
      <c r="J9" s="17" t="s">
        <v>14</v>
      </c>
      <c r="K9" s="18" t="s">
        <v>15</v>
      </c>
    </row>
    <row r="10" spans="2:11" x14ac:dyDescent="0.25">
      <c r="B10" s="21">
        <v>19794</v>
      </c>
      <c r="C10" s="15">
        <v>19.539999959999999</v>
      </c>
      <c r="D10" s="15">
        <v>1</v>
      </c>
      <c r="E10" s="15">
        <f>IF(RIGHT($B10,1)=RIGHT(E$9,1),1,0)</f>
        <v>0</v>
      </c>
      <c r="F10" s="15">
        <f t="shared" ref="F10:H17" si="0">IF(RIGHT($B10,1)=RIGHT(F$9,1),1,0)</f>
        <v>0</v>
      </c>
      <c r="G10" s="15">
        <f t="shared" si="0"/>
        <v>0</v>
      </c>
      <c r="H10" s="15">
        <f t="shared" si="0"/>
        <v>1</v>
      </c>
      <c r="I10" s="15">
        <f>$C$6+SUMPRODUCT(D10:H10,$D$6:$H$6)</f>
        <v>16.373371300054316</v>
      </c>
      <c r="J10" s="15">
        <f>I10-C10</f>
        <v>-3.1666286599456832</v>
      </c>
      <c r="K10" s="22">
        <f>J10*J10</f>
        <v>10.027537069989393</v>
      </c>
    </row>
    <row r="11" spans="2:11" x14ac:dyDescent="0.25">
      <c r="B11" s="21">
        <v>19801</v>
      </c>
      <c r="C11" s="15">
        <v>23.54999995</v>
      </c>
      <c r="D11" s="15">
        <v>2</v>
      </c>
      <c r="E11" s="15">
        <f t="shared" ref="E11:E17" si="1">IF(RIGHT($B11,1)=RIGHT(E$9,1),1,0)</f>
        <v>1</v>
      </c>
      <c r="F11" s="15">
        <f t="shared" si="0"/>
        <v>0</v>
      </c>
      <c r="G11" s="15">
        <f t="shared" si="0"/>
        <v>0</v>
      </c>
      <c r="H11" s="15">
        <f t="shared" si="0"/>
        <v>0</v>
      </c>
      <c r="I11" s="15">
        <f>$C$6+SUMPRODUCT(D11:H11,$D$6:$H$6)</f>
        <v>23.949142471583656</v>
      </c>
      <c r="J11" s="15">
        <f t="shared" ref="J11:J17" si="2">I11-C11</f>
        <v>0.39914252158365571</v>
      </c>
      <c r="K11" s="22">
        <f t="shared" ref="K11:K17" si="3">J11*J11</f>
        <v>0.15931475253615907</v>
      </c>
    </row>
    <row r="12" spans="2:11" x14ac:dyDescent="0.25">
      <c r="B12" s="21">
        <v>19802</v>
      </c>
      <c r="C12" s="15">
        <v>32.568999890000001</v>
      </c>
      <c r="D12" s="15">
        <v>3</v>
      </c>
      <c r="E12" s="15">
        <f t="shared" si="1"/>
        <v>0</v>
      </c>
      <c r="F12" s="15">
        <f t="shared" si="0"/>
        <v>1</v>
      </c>
      <c r="G12" s="15">
        <f t="shared" si="0"/>
        <v>0</v>
      </c>
      <c r="H12" s="15">
        <f t="shared" si="0"/>
        <v>0</v>
      </c>
      <c r="I12" s="15">
        <f t="shared" ref="I12:I17" si="4">$C$6+SUMPRODUCT(D12:H12,$D$6:$H$6)</f>
        <v>34.436862024377199</v>
      </c>
      <c r="J12" s="15">
        <f t="shared" si="2"/>
        <v>1.8678621343771979</v>
      </c>
      <c r="K12" s="22">
        <f t="shared" si="3"/>
        <v>3.4889089530401414</v>
      </c>
    </row>
    <row r="13" spans="2:11" x14ac:dyDescent="0.25">
      <c r="B13" s="21">
        <v>19803</v>
      </c>
      <c r="C13" s="15">
        <v>41.466999889999997</v>
      </c>
      <c r="D13" s="15">
        <v>4</v>
      </c>
      <c r="E13" s="15">
        <f t="shared" si="1"/>
        <v>0</v>
      </c>
      <c r="F13" s="15">
        <f t="shared" si="0"/>
        <v>0</v>
      </c>
      <c r="G13" s="15">
        <f t="shared" si="0"/>
        <v>1</v>
      </c>
      <c r="H13" s="15">
        <f t="shared" si="0"/>
        <v>0</v>
      </c>
      <c r="I13" s="15">
        <f t="shared" si="4"/>
        <v>42.365599844806447</v>
      </c>
      <c r="J13" s="15">
        <f t="shared" si="2"/>
        <v>0.89859995480644983</v>
      </c>
      <c r="K13" s="22">
        <f t="shared" si="3"/>
        <v>0.80748187877815369</v>
      </c>
    </row>
    <row r="14" spans="2:11" x14ac:dyDescent="0.25">
      <c r="B14" s="21">
        <v>19804</v>
      </c>
      <c r="C14" s="15">
        <v>67.620999810000001</v>
      </c>
      <c r="D14" s="15">
        <v>5</v>
      </c>
      <c r="E14" s="15">
        <f t="shared" si="1"/>
        <v>0</v>
      </c>
      <c r="F14" s="15">
        <f t="shared" si="0"/>
        <v>0</v>
      </c>
      <c r="G14" s="15">
        <f t="shared" si="0"/>
        <v>0</v>
      </c>
      <c r="H14" s="15">
        <f t="shared" si="0"/>
        <v>1</v>
      </c>
      <c r="I14" s="15">
        <f t="shared" si="4"/>
        <v>70.7872091128623</v>
      </c>
      <c r="J14" s="15">
        <f t="shared" si="2"/>
        <v>3.1662093028622991</v>
      </c>
      <c r="K14" s="22">
        <f t="shared" si="3"/>
        <v>10.024881349531766</v>
      </c>
    </row>
    <row r="15" spans="2:11" x14ac:dyDescent="0.25">
      <c r="B15" s="21">
        <v>19811</v>
      </c>
      <c r="C15" s="15">
        <v>78.764999869999997</v>
      </c>
      <c r="D15" s="15">
        <v>6</v>
      </c>
      <c r="E15" s="15">
        <f t="shared" si="1"/>
        <v>1</v>
      </c>
      <c r="F15" s="15">
        <f t="shared" si="0"/>
        <v>0</v>
      </c>
      <c r="G15" s="15">
        <f t="shared" si="0"/>
        <v>0</v>
      </c>
      <c r="H15" s="15">
        <f t="shared" si="0"/>
        <v>0</v>
      </c>
      <c r="I15" s="15">
        <f t="shared" si="4"/>
        <v>78.362980284391639</v>
      </c>
      <c r="J15" s="15">
        <f t="shared" si="2"/>
        <v>-0.40201958560835749</v>
      </c>
      <c r="K15" s="22">
        <f t="shared" si="3"/>
        <v>0.16161974721271546</v>
      </c>
    </row>
    <row r="16" spans="2:11" x14ac:dyDescent="0.25">
      <c r="B16" s="21">
        <v>19812</v>
      </c>
      <c r="C16" s="15">
        <v>90.718999859999997</v>
      </c>
      <c r="D16" s="15">
        <v>7</v>
      </c>
      <c r="E16" s="15">
        <f t="shared" si="1"/>
        <v>0</v>
      </c>
      <c r="F16" s="15">
        <f t="shared" si="0"/>
        <v>1</v>
      </c>
      <c r="G16" s="15">
        <f t="shared" si="0"/>
        <v>0</v>
      </c>
      <c r="H16" s="15">
        <f t="shared" si="0"/>
        <v>0</v>
      </c>
      <c r="I16" s="15">
        <f t="shared" si="4"/>
        <v>88.850699837185189</v>
      </c>
      <c r="J16" s="15">
        <f t="shared" si="2"/>
        <v>-1.8683000228148074</v>
      </c>
      <c r="K16" s="22">
        <f t="shared" si="3"/>
        <v>3.4905449752498101</v>
      </c>
    </row>
    <row r="17" spans="2:11" ht="15.75" thickBot="1" x14ac:dyDescent="0.3">
      <c r="B17" s="26">
        <v>19813</v>
      </c>
      <c r="C17" s="27">
        <v>97.677999970000002</v>
      </c>
      <c r="D17" s="27">
        <v>8</v>
      </c>
      <c r="E17" s="27">
        <f t="shared" si="1"/>
        <v>0</v>
      </c>
      <c r="F17" s="27">
        <f t="shared" si="0"/>
        <v>0</v>
      </c>
      <c r="G17" s="27">
        <f t="shared" si="0"/>
        <v>1</v>
      </c>
      <c r="H17" s="27">
        <f t="shared" si="0"/>
        <v>0</v>
      </c>
      <c r="I17" s="27">
        <f t="shared" si="4"/>
        <v>96.779437657614437</v>
      </c>
      <c r="J17" s="27">
        <f t="shared" si="2"/>
        <v>-0.89856231238556461</v>
      </c>
      <c r="K17" s="28">
        <f t="shared" si="3"/>
        <v>0.80741422923969297</v>
      </c>
    </row>
  </sheetData>
  <mergeCells count="1">
    <mergeCell ref="B2:K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1943F-B7D7-0F46-8DAF-FB9C71269A1D}">
  <dimension ref="B1:S114"/>
  <sheetViews>
    <sheetView showGridLines="0" zoomScale="84" workbookViewId="0">
      <selection activeCell="M6" sqref="M6"/>
    </sheetView>
  </sheetViews>
  <sheetFormatPr defaultColWidth="11.42578125" defaultRowHeight="15" x14ac:dyDescent="0.25"/>
  <cols>
    <col min="2" max="4" width="12.42578125" style="15" customWidth="1"/>
    <col min="5" max="13" width="11" style="15" bestFit="1" customWidth="1"/>
    <col min="14" max="14" width="12.7109375" style="15" bestFit="1" customWidth="1"/>
  </cols>
  <sheetData>
    <row r="1" spans="2:19" ht="15.75" thickBot="1" x14ac:dyDescent="0.3"/>
    <row r="2" spans="2:19" ht="24" thickBot="1" x14ac:dyDescent="0.4">
      <c r="B2" s="86" t="s">
        <v>33</v>
      </c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8"/>
    </row>
    <row r="4" spans="2:19" ht="15.75" thickBot="1" x14ac:dyDescent="0.3">
      <c r="B4" s="36"/>
      <c r="C4" s="36"/>
      <c r="D4" s="36"/>
      <c r="E4" s="36"/>
      <c r="F4" s="36"/>
      <c r="G4" s="36"/>
      <c r="H4" s="36"/>
    </row>
    <row r="5" spans="2:19" x14ac:dyDescent="0.25">
      <c r="B5" s="29" t="s">
        <v>25</v>
      </c>
      <c r="C5" s="30" t="s">
        <v>0</v>
      </c>
      <c r="D5" s="30" t="s">
        <v>20</v>
      </c>
      <c r="E5" s="30" t="s">
        <v>21</v>
      </c>
      <c r="F5" s="30" t="s">
        <v>22</v>
      </c>
      <c r="G5" s="30" t="s">
        <v>23</v>
      </c>
      <c r="H5" s="31" t="s">
        <v>12</v>
      </c>
      <c r="K5" s="40" t="s">
        <v>16</v>
      </c>
      <c r="L5" s="41" t="s">
        <v>26</v>
      </c>
      <c r="M5" s="41" t="s">
        <v>27</v>
      </c>
      <c r="N5" s="42" t="s">
        <v>17</v>
      </c>
    </row>
    <row r="6" spans="2:19" ht="15.75" thickBot="1" x14ac:dyDescent="0.3">
      <c r="B6" s="33">
        <v>-4.7270863590042129</v>
      </c>
      <c r="C6" s="34">
        <v>13.603484818502229</v>
      </c>
      <c r="D6" s="34">
        <v>1.470617861634343</v>
      </c>
      <c r="E6" s="34">
        <v>-1.646368306292928</v>
      </c>
      <c r="F6" s="34">
        <v>-7.3213521660763838</v>
      </c>
      <c r="G6" s="34">
        <v>7.4971026107349692</v>
      </c>
      <c r="H6" s="35">
        <f>SUM(D6:G6)</f>
        <v>0</v>
      </c>
      <c r="K6" s="43">
        <v>0.68343817435203491</v>
      </c>
      <c r="L6" s="44">
        <v>0.15808852809803675</v>
      </c>
      <c r="M6" s="44">
        <v>0.277437914689875</v>
      </c>
      <c r="N6" s="45">
        <f>SUM(N11:N114)</f>
        <v>5740486.5294716544</v>
      </c>
    </row>
    <row r="9" spans="2:19" ht="15.75" thickBot="1" x14ac:dyDescent="0.3"/>
    <row r="10" spans="2:19" ht="15.75" thickBot="1" x14ac:dyDescent="0.3">
      <c r="B10" s="16" t="s">
        <v>1</v>
      </c>
      <c r="C10" s="17" t="s">
        <v>2</v>
      </c>
      <c r="D10" s="46" t="s">
        <v>0</v>
      </c>
      <c r="E10" s="17" t="s">
        <v>20</v>
      </c>
      <c r="F10" s="17" t="s">
        <v>21</v>
      </c>
      <c r="G10" s="17" t="s">
        <v>22</v>
      </c>
      <c r="H10" s="17" t="s">
        <v>23</v>
      </c>
      <c r="I10" s="47" t="s">
        <v>28</v>
      </c>
      <c r="J10" s="47" t="s">
        <v>0</v>
      </c>
      <c r="K10" s="47" t="s">
        <v>29</v>
      </c>
      <c r="L10" s="47" t="s">
        <v>24</v>
      </c>
      <c r="M10" s="47" t="s">
        <v>14</v>
      </c>
      <c r="N10" s="48" t="s">
        <v>15</v>
      </c>
    </row>
    <row r="11" spans="2:19" x14ac:dyDescent="0.25">
      <c r="B11" s="21">
        <v>19794</v>
      </c>
      <c r="C11" s="15">
        <v>19.539999959999999</v>
      </c>
      <c r="D11" s="15">
        <v>1</v>
      </c>
      <c r="E11" s="15">
        <f>IF(RIGHT($B11,1)=RIGHT(E$10,1),1,0)</f>
        <v>0</v>
      </c>
      <c r="F11" s="15">
        <f t="shared" ref="F11:H26" si="0">IF(RIGHT($B11,1)=RIGHT(F$10,1),1,0)</f>
        <v>0</v>
      </c>
      <c r="G11" s="15">
        <f t="shared" si="0"/>
        <v>0</v>
      </c>
      <c r="H11" s="15">
        <f t="shared" si="0"/>
        <v>1</v>
      </c>
      <c r="N11" s="22"/>
    </row>
    <row r="12" spans="2:19" x14ac:dyDescent="0.25">
      <c r="B12" s="21">
        <v>19801</v>
      </c>
      <c r="C12" s="15">
        <v>23.54999995</v>
      </c>
      <c r="D12" s="15">
        <v>2</v>
      </c>
      <c r="E12" s="15">
        <f t="shared" ref="E12:H43" si="1">IF(RIGHT($B12,1)=RIGHT(E$10,1),1,0)</f>
        <v>1</v>
      </c>
      <c r="F12" s="15">
        <f t="shared" si="0"/>
        <v>0</v>
      </c>
      <c r="G12" s="15">
        <f t="shared" si="0"/>
        <v>0</v>
      </c>
      <c r="H12" s="15">
        <f t="shared" si="0"/>
        <v>0</v>
      </c>
      <c r="N12" s="22"/>
    </row>
    <row r="13" spans="2:19" x14ac:dyDescent="0.25">
      <c r="B13" s="21">
        <v>19802</v>
      </c>
      <c r="C13" s="15">
        <v>32.568999890000001</v>
      </c>
      <c r="D13" s="15">
        <v>3</v>
      </c>
      <c r="E13" s="15">
        <f t="shared" si="1"/>
        <v>0</v>
      </c>
      <c r="F13" s="15">
        <f t="shared" si="0"/>
        <v>1</v>
      </c>
      <c r="G13" s="15">
        <f t="shared" si="0"/>
        <v>0</v>
      </c>
      <c r="H13" s="15">
        <f t="shared" si="0"/>
        <v>0</v>
      </c>
      <c r="N13" s="22"/>
    </row>
    <row r="14" spans="2:19" x14ac:dyDescent="0.25">
      <c r="B14" s="21">
        <v>19803</v>
      </c>
      <c r="C14" s="15">
        <v>41.466999889999997</v>
      </c>
      <c r="D14" s="15">
        <v>4</v>
      </c>
      <c r="E14" s="15">
        <f t="shared" si="1"/>
        <v>0</v>
      </c>
      <c r="F14" s="15">
        <f t="shared" si="0"/>
        <v>0</v>
      </c>
      <c r="G14" s="15">
        <f t="shared" si="0"/>
        <v>1</v>
      </c>
      <c r="H14" s="15">
        <f t="shared" si="0"/>
        <v>0</v>
      </c>
      <c r="K14" s="15">
        <f>F6</f>
        <v>-7.3213521660763838</v>
      </c>
      <c r="N14" s="22"/>
    </row>
    <row r="15" spans="2:19" x14ac:dyDescent="0.25">
      <c r="B15" s="21">
        <v>19804</v>
      </c>
      <c r="C15" s="15">
        <v>67.620999810000001</v>
      </c>
      <c r="D15" s="15">
        <v>5</v>
      </c>
      <c r="E15" s="15">
        <f t="shared" si="1"/>
        <v>0</v>
      </c>
      <c r="F15" s="15">
        <f t="shared" si="0"/>
        <v>0</v>
      </c>
      <c r="G15" s="15">
        <f t="shared" si="0"/>
        <v>0</v>
      </c>
      <c r="H15" s="15">
        <f t="shared" si="0"/>
        <v>1</v>
      </c>
      <c r="K15" s="15">
        <f>G6</f>
        <v>7.4971026107349692</v>
      </c>
      <c r="N15" s="22"/>
    </row>
    <row r="16" spans="2:19" x14ac:dyDescent="0.25">
      <c r="B16" s="21">
        <v>19811</v>
      </c>
      <c r="C16" s="15">
        <v>78.764999869999997</v>
      </c>
      <c r="D16" s="15">
        <v>6</v>
      </c>
      <c r="E16" s="15">
        <f t="shared" si="1"/>
        <v>1</v>
      </c>
      <c r="F16" s="15">
        <f t="shared" si="0"/>
        <v>0</v>
      </c>
      <c r="G16" s="15">
        <f t="shared" si="0"/>
        <v>0</v>
      </c>
      <c r="H16" s="15">
        <f t="shared" si="0"/>
        <v>0</v>
      </c>
      <c r="K16" s="15">
        <f>D6</f>
        <v>1.470617861634343</v>
      </c>
      <c r="N16" s="22"/>
    </row>
    <row r="17" spans="2:14" x14ac:dyDescent="0.25">
      <c r="B17" s="21">
        <v>19812</v>
      </c>
      <c r="C17" s="15">
        <v>90.718999859999997</v>
      </c>
      <c r="D17" s="15">
        <v>7</v>
      </c>
      <c r="E17" s="15">
        <f t="shared" si="1"/>
        <v>0</v>
      </c>
      <c r="F17" s="15">
        <f t="shared" si="0"/>
        <v>1</v>
      </c>
      <c r="G17" s="15">
        <f t="shared" si="0"/>
        <v>0</v>
      </c>
      <c r="H17" s="15">
        <f t="shared" si="0"/>
        <v>0</v>
      </c>
      <c r="K17" s="15">
        <f>E6</f>
        <v>-1.646368306292928</v>
      </c>
      <c r="N17" s="22"/>
    </row>
    <row r="18" spans="2:14" x14ac:dyDescent="0.25">
      <c r="B18" s="21">
        <v>19813</v>
      </c>
      <c r="C18" s="15">
        <v>97.677999970000002</v>
      </c>
      <c r="D18" s="15">
        <v>8</v>
      </c>
      <c r="E18" s="15">
        <f t="shared" si="1"/>
        <v>0</v>
      </c>
      <c r="F18" s="15">
        <f t="shared" si="0"/>
        <v>0</v>
      </c>
      <c r="G18" s="15">
        <f t="shared" si="0"/>
        <v>1</v>
      </c>
      <c r="H18" s="15">
        <f t="shared" si="0"/>
        <v>0</v>
      </c>
      <c r="I18" s="15">
        <f>C18-K14</f>
        <v>104.99935213607638</v>
      </c>
      <c r="J18" s="15">
        <f>C6</f>
        <v>13.603484818502229</v>
      </c>
      <c r="K18" s="15">
        <f>F6</f>
        <v>-7.3213521660763838</v>
      </c>
      <c r="N18" s="22"/>
    </row>
    <row r="19" spans="2:14" x14ac:dyDescent="0.25">
      <c r="B19" s="21">
        <v>19814</v>
      </c>
      <c r="C19" s="15">
        <v>133.553</v>
      </c>
      <c r="D19" s="15">
        <v>9</v>
      </c>
      <c r="E19" s="15">
        <f t="shared" si="1"/>
        <v>0</v>
      </c>
      <c r="F19" s="15">
        <f t="shared" si="0"/>
        <v>0</v>
      </c>
      <c r="G19" s="15">
        <f t="shared" si="0"/>
        <v>0</v>
      </c>
      <c r="H19" s="15">
        <f t="shared" si="0"/>
        <v>1</v>
      </c>
      <c r="I19" s="15">
        <f t="shared" ref="I19" si="2">$K$6*(C19-K15)+(1-$K$6)*(I18+J18)</f>
        <v>123.69654297139607</v>
      </c>
      <c r="J19" s="15">
        <f>$L$6*(I19-I18)+(1-$L$6)*J18</f>
        <v>14.408741305265014</v>
      </c>
      <c r="K19" s="15">
        <f>$M$6*(C19-I19)+(1-$M$6)*K15</f>
        <v>8.1516769804428773</v>
      </c>
      <c r="L19" s="15">
        <f>I18+J18+K15</f>
        <v>126.09993956531358</v>
      </c>
      <c r="M19" s="15">
        <f>L19-C19</f>
        <v>-7.4530604346864209</v>
      </c>
      <c r="N19" s="22">
        <f>M19^2</f>
        <v>55.548109843088142</v>
      </c>
    </row>
    <row r="20" spans="2:14" x14ac:dyDescent="0.25">
      <c r="B20" s="21">
        <v>19821</v>
      </c>
      <c r="C20" s="15">
        <v>131.0189996</v>
      </c>
      <c r="D20" s="15">
        <v>10</v>
      </c>
      <c r="E20" s="15">
        <f t="shared" si="1"/>
        <v>1</v>
      </c>
      <c r="F20" s="15">
        <f t="shared" si="0"/>
        <v>0</v>
      </c>
      <c r="G20" s="15">
        <f t="shared" si="0"/>
        <v>0</v>
      </c>
      <c r="H20" s="15">
        <f t="shared" si="0"/>
        <v>0</v>
      </c>
      <c r="I20" s="15">
        <f>$K$6*(C20-K16)+(1-$K$6)*(I19+J19)</f>
        <v>132.25717042778018</v>
      </c>
      <c r="J20" s="15">
        <f t="shared" ref="J20:J83" si="3">$L$6*(I20-I19)+(1-$L$6)*J19</f>
        <v>13.484221594745687</v>
      </c>
      <c r="K20" s="15">
        <f t="shared" ref="K20:K83" si="4">$M$6*(C20-I20)+(1-$M$6)*K16</f>
        <v>0.71909717630765813</v>
      </c>
      <c r="L20" s="15">
        <f t="shared" ref="L20:L83" si="5">I19+J19+K16</f>
        <v>139.57590213829542</v>
      </c>
      <c r="M20" s="15">
        <f t="shared" ref="M20:M83" si="6">L20-C20</f>
        <v>8.556902538295418</v>
      </c>
      <c r="N20" s="22">
        <f t="shared" ref="N20:N83" si="7">M20^2</f>
        <v>73.220581049886562</v>
      </c>
    </row>
    <row r="21" spans="2:14" x14ac:dyDescent="0.25">
      <c r="B21" s="21">
        <v>19822</v>
      </c>
      <c r="C21" s="15">
        <v>142.6809998</v>
      </c>
      <c r="D21" s="15">
        <v>11</v>
      </c>
      <c r="E21" s="15">
        <f t="shared" si="1"/>
        <v>0</v>
      </c>
      <c r="F21" s="15">
        <f t="shared" si="0"/>
        <v>1</v>
      </c>
      <c r="G21" s="15">
        <f t="shared" si="0"/>
        <v>0</v>
      </c>
      <c r="H21" s="15">
        <f t="shared" si="0"/>
        <v>0</v>
      </c>
      <c r="I21" s="15">
        <f t="shared" ref="I21:I84" si="8">$K$6*(C21-K17)+(1-$K$6)*(I20+J20)</f>
        <v>144.77499409872553</v>
      </c>
      <c r="J21" s="15">
        <f t="shared" si="3"/>
        <v>13.331445169415092</v>
      </c>
      <c r="K21" s="15">
        <f t="shared" si="4"/>
        <v>-1.7705567281944159</v>
      </c>
      <c r="L21" s="15">
        <f t="shared" si="5"/>
        <v>144.09502371623293</v>
      </c>
      <c r="M21" s="15">
        <f t="shared" si="6"/>
        <v>1.4140239162329351</v>
      </c>
      <c r="N21" s="22">
        <f t="shared" si="7"/>
        <v>1.9994636356787268</v>
      </c>
    </row>
    <row r="22" spans="2:14" x14ac:dyDescent="0.25">
      <c r="B22" s="21">
        <v>19823</v>
      </c>
      <c r="C22" s="15">
        <v>175.80799959999999</v>
      </c>
      <c r="D22" s="15">
        <v>12</v>
      </c>
      <c r="E22" s="15">
        <f t="shared" si="1"/>
        <v>0</v>
      </c>
      <c r="F22" s="15">
        <f t="shared" si="0"/>
        <v>0</v>
      </c>
      <c r="G22" s="15">
        <f t="shared" si="0"/>
        <v>1</v>
      </c>
      <c r="H22" s="15">
        <f t="shared" si="0"/>
        <v>0</v>
      </c>
      <c r="I22" s="15">
        <f t="shared" si="8"/>
        <v>175.20805290270056</v>
      </c>
      <c r="J22" s="15">
        <f t="shared" si="3"/>
        <v>16.035014097003987</v>
      </c>
      <c r="K22" s="15">
        <f t="shared" si="4"/>
        <v>-5.1236835277861204</v>
      </c>
      <c r="L22" s="15">
        <f t="shared" si="5"/>
        <v>150.78508710206424</v>
      </c>
      <c r="M22" s="15">
        <f t="shared" si="6"/>
        <v>-25.022912497935749</v>
      </c>
      <c r="N22" s="22">
        <f t="shared" si="7"/>
        <v>626.14614987934908</v>
      </c>
    </row>
    <row r="23" spans="2:14" x14ac:dyDescent="0.25">
      <c r="B23" s="21">
        <v>19824</v>
      </c>
      <c r="C23" s="15">
        <v>214.2929997</v>
      </c>
      <c r="D23" s="15">
        <v>13</v>
      </c>
      <c r="E23" s="15">
        <f t="shared" si="1"/>
        <v>0</v>
      </c>
      <c r="F23" s="15">
        <f t="shared" si="0"/>
        <v>0</v>
      </c>
      <c r="G23" s="15">
        <f t="shared" si="0"/>
        <v>0</v>
      </c>
      <c r="H23" s="15">
        <f t="shared" si="0"/>
        <v>1</v>
      </c>
      <c r="I23" s="15">
        <f t="shared" si="8"/>
        <v>201.42510368991034</v>
      </c>
      <c r="J23" s="15">
        <f t="shared" si="3"/>
        <v>17.644677290398828</v>
      </c>
      <c r="K23" s="15">
        <f t="shared" si="4"/>
        <v>9.4601349532487831</v>
      </c>
      <c r="L23" s="15">
        <f t="shared" si="5"/>
        <v>199.39474398014744</v>
      </c>
      <c r="M23" s="15">
        <f t="shared" si="6"/>
        <v>-14.898255719852557</v>
      </c>
      <c r="N23" s="22">
        <f t="shared" si="7"/>
        <v>221.95802349411943</v>
      </c>
    </row>
    <row r="24" spans="2:14" x14ac:dyDescent="0.25">
      <c r="B24" s="21">
        <v>19831</v>
      </c>
      <c r="C24" s="15">
        <v>227.98199990000001</v>
      </c>
      <c r="D24" s="15">
        <v>14</v>
      </c>
      <c r="E24" s="15">
        <f t="shared" si="1"/>
        <v>1</v>
      </c>
      <c r="F24" s="15">
        <f t="shared" si="0"/>
        <v>0</v>
      </c>
      <c r="G24" s="15">
        <f t="shared" si="0"/>
        <v>0</v>
      </c>
      <c r="H24" s="15">
        <f t="shared" si="0"/>
        <v>0</v>
      </c>
      <c r="I24" s="15">
        <f t="shared" si="8"/>
        <v>224.66927314685091</v>
      </c>
      <c r="J24" s="15">
        <f t="shared" si="3"/>
        <v>18.529892765103899</v>
      </c>
      <c r="K24" s="15">
        <f t="shared" si="4"/>
        <v>1.4386683575845285</v>
      </c>
      <c r="L24" s="15">
        <f t="shared" si="5"/>
        <v>219.78887815661682</v>
      </c>
      <c r="M24" s="15">
        <f t="shared" si="6"/>
        <v>-8.1931217433831875</v>
      </c>
      <c r="N24" s="22">
        <f t="shared" si="7"/>
        <v>67.127243901898368</v>
      </c>
    </row>
    <row r="25" spans="2:14" x14ac:dyDescent="0.25">
      <c r="B25" s="21">
        <v>19832</v>
      </c>
      <c r="C25" s="15">
        <v>267.28399940000003</v>
      </c>
      <c r="D25" s="15">
        <v>15</v>
      </c>
      <c r="E25" s="15">
        <f t="shared" si="1"/>
        <v>0</v>
      </c>
      <c r="F25" s="15">
        <f t="shared" si="0"/>
        <v>1</v>
      </c>
      <c r="G25" s="15">
        <f t="shared" si="0"/>
        <v>0</v>
      </c>
      <c r="H25" s="15">
        <f t="shared" si="0"/>
        <v>0</v>
      </c>
      <c r="I25" s="15">
        <f t="shared" si="8"/>
        <v>260.86972659850107</v>
      </c>
      <c r="J25" s="15">
        <f t="shared" si="3"/>
        <v>21.323405694707031</v>
      </c>
      <c r="K25" s="15">
        <f t="shared" si="4"/>
        <v>0.50022530861582259</v>
      </c>
      <c r="L25" s="15">
        <f t="shared" si="5"/>
        <v>241.42860918376041</v>
      </c>
      <c r="M25" s="15">
        <f t="shared" si="6"/>
        <v>-25.855390216239613</v>
      </c>
      <c r="N25" s="22">
        <f t="shared" si="7"/>
        <v>668.50120323401904</v>
      </c>
    </row>
    <row r="26" spans="2:14" x14ac:dyDescent="0.25">
      <c r="B26" s="21">
        <v>19833</v>
      </c>
      <c r="C26" s="15">
        <v>273.2099991</v>
      </c>
      <c r="D26" s="15">
        <v>16</v>
      </c>
      <c r="E26" s="15">
        <f t="shared" si="1"/>
        <v>0</v>
      </c>
      <c r="F26" s="15">
        <f t="shared" si="0"/>
        <v>0</v>
      </c>
      <c r="G26" s="15">
        <f t="shared" si="0"/>
        <v>1</v>
      </c>
      <c r="H26" s="15">
        <f t="shared" si="0"/>
        <v>0</v>
      </c>
      <c r="I26" s="15">
        <f t="shared" si="8"/>
        <v>279.55543705986855</v>
      </c>
      <c r="J26" s="15">
        <f t="shared" si="3"/>
        <v>20.906416337697173</v>
      </c>
      <c r="K26" s="15">
        <f t="shared" si="4"/>
        <v>-5.4626445296861812</v>
      </c>
      <c r="L26" s="15">
        <f t="shared" si="5"/>
        <v>277.06944876542201</v>
      </c>
      <c r="M26" s="15">
        <f t="shared" si="6"/>
        <v>3.8594496654220052</v>
      </c>
      <c r="N26" s="22">
        <f t="shared" si="7"/>
        <v>14.895351719926028</v>
      </c>
    </row>
    <row r="27" spans="2:14" x14ac:dyDescent="0.25">
      <c r="B27" s="21">
        <v>19834</v>
      </c>
      <c r="C27" s="15">
        <v>316.2279997</v>
      </c>
      <c r="D27" s="15">
        <v>17</v>
      </c>
      <c r="E27" s="15">
        <f t="shared" si="1"/>
        <v>0</v>
      </c>
      <c r="F27" s="15">
        <f t="shared" si="1"/>
        <v>0</v>
      </c>
      <c r="G27" s="15">
        <f t="shared" si="1"/>
        <v>0</v>
      </c>
      <c r="H27" s="15">
        <f t="shared" si="1"/>
        <v>1</v>
      </c>
      <c r="I27" s="15">
        <f t="shared" si="8"/>
        <v>304.77162228149626</v>
      </c>
      <c r="J27" s="15">
        <f t="shared" si="3"/>
        <v>21.587741357000471</v>
      </c>
      <c r="K27" s="15">
        <f t="shared" si="4"/>
        <v>10.013968300024493</v>
      </c>
      <c r="L27" s="15">
        <f t="shared" si="5"/>
        <v>309.9219883508145</v>
      </c>
      <c r="M27" s="15">
        <f t="shared" si="6"/>
        <v>-6.3060113491854963</v>
      </c>
      <c r="N27" s="22">
        <f t="shared" si="7"/>
        <v>39.765779136056281</v>
      </c>
    </row>
    <row r="28" spans="2:14" x14ac:dyDescent="0.25">
      <c r="B28" s="21">
        <v>19841</v>
      </c>
      <c r="C28" s="15">
        <v>300.10199929999999</v>
      </c>
      <c r="D28" s="15">
        <v>18</v>
      </c>
      <c r="E28" s="15">
        <f t="shared" si="1"/>
        <v>1</v>
      </c>
      <c r="F28" s="15">
        <f t="shared" si="1"/>
        <v>0</v>
      </c>
      <c r="G28" s="15">
        <f t="shared" si="1"/>
        <v>0</v>
      </c>
      <c r="H28" s="15">
        <f t="shared" si="1"/>
        <v>0</v>
      </c>
      <c r="I28" s="15">
        <f t="shared" si="8"/>
        <v>307.4308376158927</v>
      </c>
      <c r="J28" s="15">
        <f t="shared" si="3"/>
        <v>18.595358539021614</v>
      </c>
      <c r="K28" s="15">
        <f t="shared" si="4"/>
        <v>-0.99377041093455931</v>
      </c>
      <c r="L28" s="15">
        <f t="shared" si="5"/>
        <v>327.79803199608125</v>
      </c>
      <c r="M28" s="15">
        <f t="shared" si="6"/>
        <v>27.696032696081261</v>
      </c>
      <c r="N28" s="22">
        <f t="shared" si="7"/>
        <v>767.07022710240221</v>
      </c>
    </row>
    <row r="29" spans="2:14" x14ac:dyDescent="0.25">
      <c r="B29" s="21">
        <v>19842</v>
      </c>
      <c r="C29" s="15">
        <v>422.14299970000002</v>
      </c>
      <c r="D29" s="15">
        <v>19</v>
      </c>
      <c r="E29" s="15">
        <f t="shared" si="1"/>
        <v>0</v>
      </c>
      <c r="F29" s="15">
        <f t="shared" si="1"/>
        <v>1</v>
      </c>
      <c r="G29" s="15">
        <f t="shared" si="1"/>
        <v>0</v>
      </c>
      <c r="H29" s="15">
        <f t="shared" si="1"/>
        <v>0</v>
      </c>
      <c r="I29" s="15">
        <f t="shared" si="8"/>
        <v>391.37421582263579</v>
      </c>
      <c r="J29" s="15">
        <f t="shared" si="3"/>
        <v>28.92613078241326</v>
      </c>
      <c r="K29" s="15">
        <f t="shared" si="4"/>
        <v>8.8978710785977277</v>
      </c>
      <c r="L29" s="15">
        <f t="shared" si="5"/>
        <v>326.52642146353014</v>
      </c>
      <c r="M29" s="15">
        <f t="shared" si="6"/>
        <v>-95.616578236469877</v>
      </c>
      <c r="N29" s="22">
        <f t="shared" si="7"/>
        <v>9142.5300336509645</v>
      </c>
    </row>
    <row r="30" spans="2:14" x14ac:dyDescent="0.25">
      <c r="B30" s="21">
        <v>19843</v>
      </c>
      <c r="C30" s="15">
        <v>477.39899919999999</v>
      </c>
      <c r="D30" s="15">
        <v>20</v>
      </c>
      <c r="E30" s="15">
        <f t="shared" si="1"/>
        <v>0</v>
      </c>
      <c r="F30" s="15">
        <f t="shared" si="1"/>
        <v>0</v>
      </c>
      <c r="G30" s="15">
        <f t="shared" si="1"/>
        <v>1</v>
      </c>
      <c r="H30" s="15">
        <f t="shared" si="1"/>
        <v>0</v>
      </c>
      <c r="I30" s="15">
        <f t="shared" si="8"/>
        <v>463.05712529700628</v>
      </c>
      <c r="J30" s="15">
        <f t="shared" si="3"/>
        <v>35.685486992038278</v>
      </c>
      <c r="K30" s="15">
        <f t="shared" si="4"/>
        <v>3.1879765713719532E-2</v>
      </c>
      <c r="L30" s="15">
        <f t="shared" si="5"/>
        <v>414.83770207536287</v>
      </c>
      <c r="M30" s="15">
        <f t="shared" si="6"/>
        <v>-62.561297124637122</v>
      </c>
      <c r="N30" s="22">
        <f t="shared" si="7"/>
        <v>3913.9158979171289</v>
      </c>
    </row>
    <row r="31" spans="2:14" x14ac:dyDescent="0.25">
      <c r="B31" s="21">
        <v>19844</v>
      </c>
      <c r="C31" s="15">
        <v>698.29599949999999</v>
      </c>
      <c r="D31" s="15">
        <v>21</v>
      </c>
      <c r="E31" s="15">
        <f t="shared" si="1"/>
        <v>0</v>
      </c>
      <c r="F31" s="15">
        <f t="shared" si="1"/>
        <v>0</v>
      </c>
      <c r="G31" s="15">
        <f t="shared" si="1"/>
        <v>0</v>
      </c>
      <c r="H31" s="15">
        <f t="shared" si="1"/>
        <v>1</v>
      </c>
      <c r="I31" s="15">
        <f t="shared" si="8"/>
        <v>628.28108671727671</v>
      </c>
      <c r="J31" s="15">
        <f t="shared" si="3"/>
        <v>56.164033746462671</v>
      </c>
      <c r="K31" s="15">
        <f t="shared" si="4"/>
        <v>26.660505216727408</v>
      </c>
      <c r="L31" s="15">
        <f t="shared" si="5"/>
        <v>508.75658058906907</v>
      </c>
      <c r="M31" s="15">
        <f t="shared" si="6"/>
        <v>-189.53941891093092</v>
      </c>
      <c r="N31" s="22">
        <f t="shared" si="7"/>
        <v>35925.191321093356</v>
      </c>
    </row>
    <row r="32" spans="2:14" x14ac:dyDescent="0.25">
      <c r="B32" s="21">
        <v>19851</v>
      </c>
      <c r="C32" s="15">
        <v>435.34399989999997</v>
      </c>
      <c r="D32" s="15">
        <v>22</v>
      </c>
      <c r="E32" s="15">
        <f t="shared" si="1"/>
        <v>1</v>
      </c>
      <c r="F32" s="15">
        <f t="shared" si="1"/>
        <v>0</v>
      </c>
      <c r="G32" s="15">
        <f t="shared" si="1"/>
        <v>0</v>
      </c>
      <c r="H32" s="15">
        <f t="shared" si="1"/>
        <v>0</v>
      </c>
      <c r="I32" s="15">
        <f t="shared" si="8"/>
        <v>514.87908603198537</v>
      </c>
      <c r="J32" s="15">
        <f t="shared" si="3"/>
        <v>29.35758894772566</v>
      </c>
      <c r="K32" s="15">
        <f t="shared" si="4"/>
        <v>-22.784109261582</v>
      </c>
      <c r="L32" s="15">
        <f t="shared" si="5"/>
        <v>683.45135005280486</v>
      </c>
      <c r="M32" s="15">
        <f t="shared" si="6"/>
        <v>248.10735015280488</v>
      </c>
      <c r="N32" s="22">
        <f t="shared" si="7"/>
        <v>61557.257199846528</v>
      </c>
    </row>
    <row r="33" spans="2:14" x14ac:dyDescent="0.25">
      <c r="B33" s="21">
        <v>19852</v>
      </c>
      <c r="C33" s="15">
        <v>374.92899990000001</v>
      </c>
      <c r="D33" s="15">
        <v>23</v>
      </c>
      <c r="E33" s="15">
        <f t="shared" si="1"/>
        <v>0</v>
      </c>
      <c r="F33" s="15">
        <f t="shared" si="1"/>
        <v>1</v>
      </c>
      <c r="G33" s="15">
        <f t="shared" si="1"/>
        <v>0</v>
      </c>
      <c r="H33" s="15">
        <f t="shared" si="1"/>
        <v>0</v>
      </c>
      <c r="I33" s="15">
        <f t="shared" si="8"/>
        <v>422.44420185386917</v>
      </c>
      <c r="J33" s="15">
        <f t="shared" si="3"/>
        <v>10.103596137841626</v>
      </c>
      <c r="K33" s="15">
        <f t="shared" si="4"/>
        <v>-6.7532542647775102</v>
      </c>
      <c r="L33" s="15">
        <f t="shared" si="5"/>
        <v>553.13454605830873</v>
      </c>
      <c r="M33" s="15">
        <f t="shared" si="6"/>
        <v>178.20554615830872</v>
      </c>
      <c r="N33" s="22">
        <f t="shared" si="7"/>
        <v>31757.2166815811</v>
      </c>
    </row>
    <row r="34" spans="2:14" x14ac:dyDescent="0.25">
      <c r="B34" s="21">
        <v>19853</v>
      </c>
      <c r="C34" s="15">
        <v>409.70899960000003</v>
      </c>
      <c r="D34" s="15">
        <v>24</v>
      </c>
      <c r="E34" s="15">
        <f t="shared" si="1"/>
        <v>0</v>
      </c>
      <c r="F34" s="15">
        <f t="shared" si="1"/>
        <v>0</v>
      </c>
      <c r="G34" s="15">
        <f t="shared" si="1"/>
        <v>1</v>
      </c>
      <c r="H34" s="15">
        <f t="shared" si="1"/>
        <v>0</v>
      </c>
      <c r="I34" s="15">
        <f t="shared" si="8"/>
        <v>416.91710346560762</v>
      </c>
      <c r="J34" s="15">
        <f t="shared" si="3"/>
        <v>7.6325626470599346</v>
      </c>
      <c r="K34" s="15">
        <f t="shared" si="4"/>
        <v>-1.9767661953488953</v>
      </c>
      <c r="L34" s="15">
        <f t="shared" si="5"/>
        <v>432.57967775742452</v>
      </c>
      <c r="M34" s="15">
        <f t="shared" si="6"/>
        <v>22.870678157424493</v>
      </c>
      <c r="N34" s="22">
        <f t="shared" si="7"/>
        <v>523.06791938049378</v>
      </c>
    </row>
    <row r="35" spans="2:14" x14ac:dyDescent="0.25">
      <c r="B35" s="21">
        <v>19854</v>
      </c>
      <c r="C35" s="15">
        <v>533.88999939999997</v>
      </c>
      <c r="D35" s="15">
        <v>25</v>
      </c>
      <c r="E35" s="15">
        <f t="shared" si="1"/>
        <v>0</v>
      </c>
      <c r="F35" s="15">
        <f t="shared" si="1"/>
        <v>0</v>
      </c>
      <c r="G35" s="15">
        <f t="shared" si="1"/>
        <v>0</v>
      </c>
      <c r="H35" s="15">
        <f t="shared" si="1"/>
        <v>1</v>
      </c>
      <c r="I35" s="15">
        <f t="shared" si="8"/>
        <v>481.05621686498199</v>
      </c>
      <c r="J35" s="15">
        <f t="shared" si="3"/>
        <v>16.565600083390333</v>
      </c>
      <c r="K35" s="15">
        <f t="shared" si="4"/>
        <v>33.921964696513747</v>
      </c>
      <c r="L35" s="15">
        <f t="shared" si="5"/>
        <v>451.210171329395</v>
      </c>
      <c r="M35" s="15">
        <f t="shared" si="6"/>
        <v>-82.67982807060497</v>
      </c>
      <c r="N35" s="22">
        <f t="shared" si="7"/>
        <v>6835.9539697847977</v>
      </c>
    </row>
    <row r="36" spans="2:14" x14ac:dyDescent="0.25">
      <c r="B36" s="21">
        <v>19861</v>
      </c>
      <c r="C36" s="15">
        <v>408.9429998</v>
      </c>
      <c r="D36" s="15">
        <v>26</v>
      </c>
      <c r="E36" s="15">
        <f t="shared" si="1"/>
        <v>1</v>
      </c>
      <c r="F36" s="15">
        <f t="shared" si="1"/>
        <v>0</v>
      </c>
      <c r="G36" s="15">
        <f t="shared" si="1"/>
        <v>0</v>
      </c>
      <c r="H36" s="15">
        <f t="shared" si="1"/>
        <v>0</v>
      </c>
      <c r="I36" s="15">
        <f t="shared" si="8"/>
        <v>452.58685809076371</v>
      </c>
      <c r="J36" s="15">
        <f t="shared" si="3"/>
        <v>9.4460897246353444</v>
      </c>
      <c r="K36" s="15">
        <f t="shared" si="4"/>
        <v>-28.571394533192318</v>
      </c>
      <c r="L36" s="15">
        <f t="shared" si="5"/>
        <v>474.83770768679034</v>
      </c>
      <c r="M36" s="15">
        <f t="shared" si="6"/>
        <v>65.894707886790343</v>
      </c>
      <c r="N36" s="22">
        <f t="shared" si="7"/>
        <v>4342.1125274854294</v>
      </c>
    </row>
    <row r="37" spans="2:14" x14ac:dyDescent="0.25">
      <c r="B37" s="21">
        <v>19862</v>
      </c>
      <c r="C37" s="15">
        <v>448.27899930000001</v>
      </c>
      <c r="D37" s="15">
        <v>27</v>
      </c>
      <c r="E37" s="15">
        <f t="shared" si="1"/>
        <v>0</v>
      </c>
      <c r="F37" s="15">
        <f t="shared" si="1"/>
        <v>1</v>
      </c>
      <c r="G37" s="15">
        <f t="shared" si="1"/>
        <v>0</v>
      </c>
      <c r="H37" s="15">
        <f t="shared" si="1"/>
        <v>0</v>
      </c>
      <c r="I37" s="15">
        <f t="shared" si="8"/>
        <v>457.24840611755747</v>
      </c>
      <c r="J37" s="15">
        <f t="shared" si="3"/>
        <v>8.6897085699998851</v>
      </c>
      <c r="K37" s="15">
        <f t="shared" si="4"/>
        <v>-7.368099007655422</v>
      </c>
      <c r="L37" s="15">
        <f t="shared" si="5"/>
        <v>455.27969355062152</v>
      </c>
      <c r="M37" s="15">
        <f t="shared" si="6"/>
        <v>7.0006942506215069</v>
      </c>
      <c r="N37" s="22">
        <f t="shared" si="7"/>
        <v>49.009719990685021</v>
      </c>
    </row>
    <row r="38" spans="2:14" x14ac:dyDescent="0.25">
      <c r="B38" s="21">
        <v>19863</v>
      </c>
      <c r="C38" s="15">
        <v>510.78599930000001</v>
      </c>
      <c r="D38" s="15">
        <v>28</v>
      </c>
      <c r="E38" s="15">
        <f t="shared" si="1"/>
        <v>0</v>
      </c>
      <c r="F38" s="15">
        <f t="shared" si="1"/>
        <v>0</v>
      </c>
      <c r="G38" s="15">
        <f t="shared" si="1"/>
        <v>1</v>
      </c>
      <c r="H38" s="15">
        <f t="shared" si="1"/>
        <v>0</v>
      </c>
      <c r="I38" s="15">
        <f t="shared" si="8"/>
        <v>497.93986855030596</v>
      </c>
      <c r="J38" s="15">
        <f t="shared" si="3"/>
        <v>13.748818734717474</v>
      </c>
      <c r="K38" s="15">
        <f t="shared" si="4"/>
        <v>2.1356674227467396</v>
      </c>
      <c r="L38" s="15">
        <f t="shared" si="5"/>
        <v>463.96134849220846</v>
      </c>
      <c r="M38" s="15">
        <f t="shared" si="6"/>
        <v>-46.824650807791556</v>
      </c>
      <c r="N38" s="22">
        <f t="shared" si="7"/>
        <v>2192.5479232716143</v>
      </c>
    </row>
    <row r="39" spans="2:14" x14ac:dyDescent="0.25">
      <c r="B39" s="21">
        <v>19864</v>
      </c>
      <c r="C39" s="15">
        <v>662.25299840000002</v>
      </c>
      <c r="D39" s="15">
        <v>29</v>
      </c>
      <c r="E39" s="15">
        <f t="shared" si="1"/>
        <v>0</v>
      </c>
      <c r="F39" s="15">
        <f t="shared" si="1"/>
        <v>0</v>
      </c>
      <c r="G39" s="15">
        <f t="shared" si="1"/>
        <v>0</v>
      </c>
      <c r="H39" s="15">
        <f t="shared" si="1"/>
        <v>1</v>
      </c>
      <c r="I39" s="15">
        <f t="shared" si="8"/>
        <v>591.40651957339526</v>
      </c>
      <c r="J39" s="15">
        <f t="shared" si="3"/>
        <v>26.351293504352324</v>
      </c>
      <c r="K39" s="15">
        <f t="shared" si="4"/>
        <v>44.166224897703025</v>
      </c>
      <c r="L39" s="15">
        <f t="shared" si="5"/>
        <v>545.61065198153722</v>
      </c>
      <c r="M39" s="15">
        <f t="shared" si="6"/>
        <v>-116.64234641846281</v>
      </c>
      <c r="N39" s="22">
        <f t="shared" si="7"/>
        <v>13605.436978004684</v>
      </c>
    </row>
    <row r="40" spans="2:14" x14ac:dyDescent="0.25">
      <c r="B40" s="21">
        <v>19871</v>
      </c>
      <c r="C40" s="15">
        <v>575.32699969999999</v>
      </c>
      <c r="D40" s="15">
        <v>30</v>
      </c>
      <c r="E40" s="15">
        <f t="shared" si="1"/>
        <v>1</v>
      </c>
      <c r="F40" s="15">
        <f t="shared" si="1"/>
        <v>0</v>
      </c>
      <c r="G40" s="15">
        <f t="shared" si="1"/>
        <v>0</v>
      </c>
      <c r="H40" s="15">
        <f t="shared" si="1"/>
        <v>0</v>
      </c>
      <c r="I40" s="15">
        <f t="shared" si="8"/>
        <v>608.28575716504452</v>
      </c>
      <c r="J40" s="15">
        <f t="shared" si="3"/>
        <v>24.85387012705079</v>
      </c>
      <c r="K40" s="15">
        <f t="shared" si="4"/>
        <v>-29.788615355993052</v>
      </c>
      <c r="L40" s="15">
        <f t="shared" si="5"/>
        <v>589.18641854455518</v>
      </c>
      <c r="M40" s="15">
        <f t="shared" si="6"/>
        <v>13.859418844555194</v>
      </c>
      <c r="N40" s="22">
        <f t="shared" si="7"/>
        <v>192.08349070881161</v>
      </c>
    </row>
    <row r="41" spans="2:14" x14ac:dyDescent="0.25">
      <c r="B41" s="21">
        <v>19872</v>
      </c>
      <c r="C41" s="15">
        <v>637.06399920000001</v>
      </c>
      <c r="D41" s="15">
        <v>31</v>
      </c>
      <c r="E41" s="15">
        <f t="shared" si="1"/>
        <v>0</v>
      </c>
      <c r="F41" s="15">
        <f t="shared" si="1"/>
        <v>1</v>
      </c>
      <c r="G41" s="15">
        <f t="shared" si="1"/>
        <v>0</v>
      </c>
      <c r="H41" s="15">
        <f t="shared" si="1"/>
        <v>0</v>
      </c>
      <c r="I41" s="15">
        <f t="shared" si="8"/>
        <v>640.85733299854917</v>
      </c>
      <c r="J41" s="15">
        <f t="shared" si="3"/>
        <v>26.073950862477901</v>
      </c>
      <c r="K41" s="15">
        <f t="shared" si="4"/>
        <v>-6.3763236025350647</v>
      </c>
      <c r="L41" s="15">
        <f t="shared" si="5"/>
        <v>625.7715282844398</v>
      </c>
      <c r="M41" s="15">
        <f t="shared" si="6"/>
        <v>-11.292470915560216</v>
      </c>
      <c r="N41" s="22">
        <f t="shared" si="7"/>
        <v>127.51989937877337</v>
      </c>
    </row>
    <row r="42" spans="2:14" x14ac:dyDescent="0.25">
      <c r="B42" s="21">
        <v>19873</v>
      </c>
      <c r="C42" s="15">
        <v>786.42399980000005</v>
      </c>
      <c r="D42" s="15">
        <v>32</v>
      </c>
      <c r="E42" s="15">
        <f t="shared" si="1"/>
        <v>0</v>
      </c>
      <c r="F42" s="15">
        <f t="shared" si="1"/>
        <v>0</v>
      </c>
      <c r="G42" s="15">
        <f t="shared" si="1"/>
        <v>1</v>
      </c>
      <c r="H42" s="15">
        <f t="shared" si="1"/>
        <v>0</v>
      </c>
      <c r="I42" s="15">
        <f t="shared" si="8"/>
        <v>747.13757084629992</v>
      </c>
      <c r="J42" s="15">
        <f t="shared" si="3"/>
        <v>38.753644716188404</v>
      </c>
      <c r="K42" s="15">
        <f t="shared" si="4"/>
        <v>12.442697231035273</v>
      </c>
      <c r="L42" s="15">
        <f t="shared" si="5"/>
        <v>669.06695128377385</v>
      </c>
      <c r="M42" s="15">
        <f t="shared" si="6"/>
        <v>-117.3570485162262</v>
      </c>
      <c r="N42" s="22">
        <f t="shared" si="7"/>
        <v>13772.67683643987</v>
      </c>
    </row>
    <row r="43" spans="2:14" x14ac:dyDescent="0.25">
      <c r="B43" s="21">
        <v>19874</v>
      </c>
      <c r="C43" s="15">
        <v>1042.441998</v>
      </c>
      <c r="D43" s="15">
        <v>33</v>
      </c>
      <c r="E43" s="15">
        <f t="shared" si="1"/>
        <v>0</v>
      </c>
      <c r="F43" s="15">
        <f t="shared" si="1"/>
        <v>0</v>
      </c>
      <c r="G43" s="15">
        <f t="shared" si="1"/>
        <v>0</v>
      </c>
      <c r="H43" s="15">
        <f t="shared" si="1"/>
        <v>1</v>
      </c>
      <c r="I43" s="15">
        <f t="shared" si="8"/>
        <v>931.04292982805987</v>
      </c>
      <c r="J43" s="15">
        <f t="shared" si="3"/>
        <v>61.700465575339415</v>
      </c>
      <c r="K43" s="15">
        <f t="shared" si="4"/>
        <v>62.81916473437856</v>
      </c>
      <c r="L43" s="15">
        <f t="shared" si="5"/>
        <v>830.0574404601914</v>
      </c>
      <c r="M43" s="15">
        <f t="shared" si="6"/>
        <v>-212.38455753980861</v>
      </c>
      <c r="N43" s="22">
        <f t="shared" si="7"/>
        <v>45107.200281380276</v>
      </c>
    </row>
    <row r="44" spans="2:14" x14ac:dyDescent="0.25">
      <c r="B44" s="21">
        <v>19881</v>
      </c>
      <c r="C44" s="15">
        <v>867.16099929999996</v>
      </c>
      <c r="D44" s="15">
        <v>34</v>
      </c>
      <c r="E44" s="15">
        <f t="shared" ref="E44:H75" si="9">IF(RIGHT($B44,1)=RIGHT(E$10,1),1,0)</f>
        <v>1</v>
      </c>
      <c r="F44" s="15">
        <f t="shared" si="9"/>
        <v>0</v>
      </c>
      <c r="G44" s="15">
        <f t="shared" si="9"/>
        <v>0</v>
      </c>
      <c r="H44" s="15">
        <f t="shared" si="9"/>
        <v>0</v>
      </c>
      <c r="I44" s="15">
        <f t="shared" si="8"/>
        <v>927.27426877511289</v>
      </c>
      <c r="J44" s="15">
        <f t="shared" si="3"/>
        <v>51.350547710809636</v>
      </c>
      <c r="K44" s="15">
        <f t="shared" si="4"/>
        <v>-38.201824158493402</v>
      </c>
      <c r="L44" s="15">
        <f t="shared" si="5"/>
        <v>962.95478004740619</v>
      </c>
      <c r="M44" s="15">
        <f t="shared" si="6"/>
        <v>95.793780747406231</v>
      </c>
      <c r="N44" s="22">
        <f t="shared" si="7"/>
        <v>9176.4484298821371</v>
      </c>
    </row>
    <row r="45" spans="2:14" x14ac:dyDescent="0.25">
      <c r="B45" s="21">
        <v>19882</v>
      </c>
      <c r="C45" s="15">
        <v>993.05099870000004</v>
      </c>
      <c r="D45" s="15">
        <v>35</v>
      </c>
      <c r="E45" s="15">
        <f t="shared" si="9"/>
        <v>0</v>
      </c>
      <c r="F45" s="15">
        <f t="shared" si="9"/>
        <v>1</v>
      </c>
      <c r="G45" s="15">
        <f t="shared" si="9"/>
        <v>0</v>
      </c>
      <c r="H45" s="15">
        <f t="shared" si="9"/>
        <v>0</v>
      </c>
      <c r="I45" s="15">
        <f t="shared" si="8"/>
        <v>992.84204308317578</v>
      </c>
      <c r="J45" s="15">
        <f t="shared" si="3"/>
        <v>53.598128137205663</v>
      </c>
      <c r="K45" s="15">
        <f t="shared" si="4"/>
        <v>-4.5493174682654471</v>
      </c>
      <c r="L45" s="15">
        <f t="shared" si="5"/>
        <v>972.24849288338748</v>
      </c>
      <c r="M45" s="15">
        <f t="shared" si="6"/>
        <v>-20.802505816612552</v>
      </c>
      <c r="N45" s="22">
        <f t="shared" si="7"/>
        <v>432.74424825019906</v>
      </c>
    </row>
    <row r="46" spans="2:14" x14ac:dyDescent="0.25">
      <c r="B46" s="21">
        <v>19883</v>
      </c>
      <c r="C46" s="15">
        <v>1168.7189980000001</v>
      </c>
      <c r="D46" s="15">
        <v>36</v>
      </c>
      <c r="E46" s="15">
        <f t="shared" si="9"/>
        <v>0</v>
      </c>
      <c r="F46" s="15">
        <f t="shared" si="9"/>
        <v>0</v>
      </c>
      <c r="G46" s="15">
        <f t="shared" si="9"/>
        <v>1</v>
      </c>
      <c r="H46" s="15">
        <f t="shared" si="9"/>
        <v>0</v>
      </c>
      <c r="I46" s="15">
        <f t="shared" si="8"/>
        <v>1121.5063750769589</v>
      </c>
      <c r="J46" s="15">
        <f t="shared" si="3"/>
        <v>65.465233814799163</v>
      </c>
      <c r="K46" s="15">
        <f t="shared" si="4"/>
        <v>22.0891929089473</v>
      </c>
      <c r="L46" s="15">
        <f t="shared" si="5"/>
        <v>1058.8828684514167</v>
      </c>
      <c r="M46" s="15">
        <f t="shared" si="6"/>
        <v>-109.83612954858336</v>
      </c>
      <c r="N46" s="22">
        <f t="shared" si="7"/>
        <v>12063.975354213186</v>
      </c>
    </row>
    <row r="47" spans="2:14" x14ac:dyDescent="0.25">
      <c r="B47" s="21">
        <v>19884</v>
      </c>
      <c r="C47" s="15">
        <v>1405.1369970000001</v>
      </c>
      <c r="D47" s="15">
        <v>37</v>
      </c>
      <c r="E47" s="15">
        <f t="shared" si="9"/>
        <v>0</v>
      </c>
      <c r="F47" s="15">
        <f t="shared" si="9"/>
        <v>0</v>
      </c>
      <c r="G47" s="15">
        <f t="shared" si="9"/>
        <v>0</v>
      </c>
      <c r="H47" s="15">
        <f t="shared" si="9"/>
        <v>1</v>
      </c>
      <c r="I47" s="15">
        <f t="shared" si="8"/>
        <v>1293.1411481868747</v>
      </c>
      <c r="J47" s="15">
        <f t="shared" si="3"/>
        <v>82.249420010810837</v>
      </c>
      <c r="K47" s="15">
        <f t="shared" si="4"/>
        <v>76.462641416548848</v>
      </c>
      <c r="L47" s="15">
        <f t="shared" si="5"/>
        <v>1249.7907736261366</v>
      </c>
      <c r="M47" s="15">
        <f t="shared" si="6"/>
        <v>-155.34622337386349</v>
      </c>
      <c r="N47" s="22">
        <f t="shared" si="7"/>
        <v>24132.449116522293</v>
      </c>
    </row>
    <row r="48" spans="2:14" x14ac:dyDescent="0.25">
      <c r="B48" s="21">
        <v>19891</v>
      </c>
      <c r="C48" s="15">
        <v>1246.9169999999999</v>
      </c>
      <c r="D48" s="15">
        <v>38</v>
      </c>
      <c r="E48" s="15">
        <f t="shared" si="9"/>
        <v>1</v>
      </c>
      <c r="F48" s="15">
        <f t="shared" si="9"/>
        <v>0</v>
      </c>
      <c r="G48" s="15">
        <f t="shared" si="9"/>
        <v>0</v>
      </c>
      <c r="H48" s="15">
        <f t="shared" si="9"/>
        <v>0</v>
      </c>
      <c r="I48" s="15">
        <f t="shared" si="8"/>
        <v>1313.6954122559657</v>
      </c>
      <c r="J48" s="15">
        <f t="shared" si="3"/>
        <v>72.496123617205498</v>
      </c>
      <c r="K48" s="15">
        <f t="shared" si="4"/>
        <v>-46.130053169207642</v>
      </c>
      <c r="L48" s="15">
        <f t="shared" si="5"/>
        <v>1337.1887440391922</v>
      </c>
      <c r="M48" s="15">
        <f t="shared" si="6"/>
        <v>90.271744039192299</v>
      </c>
      <c r="N48" s="22">
        <f t="shared" si="7"/>
        <v>8148.9877718774505</v>
      </c>
    </row>
    <row r="49" spans="2:14" x14ac:dyDescent="0.25">
      <c r="B49" s="21">
        <v>19892</v>
      </c>
      <c r="C49" s="15">
        <v>1248.211998</v>
      </c>
      <c r="D49" s="15">
        <v>39</v>
      </c>
      <c r="E49" s="15">
        <f t="shared" si="9"/>
        <v>0</v>
      </c>
      <c r="F49" s="15">
        <f t="shared" si="9"/>
        <v>1</v>
      </c>
      <c r="G49" s="15">
        <f t="shared" si="9"/>
        <v>0</v>
      </c>
      <c r="H49" s="15">
        <f t="shared" si="9"/>
        <v>0</v>
      </c>
      <c r="I49" s="15">
        <f t="shared" si="8"/>
        <v>1295.0002296362527</v>
      </c>
      <c r="J49" s="15">
        <f t="shared" si="3"/>
        <v>58.079824238873734</v>
      </c>
      <c r="K49" s="15">
        <f t="shared" si="4"/>
        <v>-16.267993733796448</v>
      </c>
      <c r="L49" s="15">
        <f t="shared" si="5"/>
        <v>1381.6422184049059</v>
      </c>
      <c r="M49" s="15">
        <f t="shared" si="6"/>
        <v>133.43022040490587</v>
      </c>
      <c r="N49" s="22">
        <f t="shared" si="7"/>
        <v>17803.623717301758</v>
      </c>
    </row>
    <row r="50" spans="2:14" x14ac:dyDescent="0.25">
      <c r="B50" s="21">
        <v>19893</v>
      </c>
      <c r="C50" s="15">
        <v>1383.7469980000001</v>
      </c>
      <c r="D50" s="15">
        <v>40</v>
      </c>
      <c r="E50" s="15">
        <f t="shared" si="9"/>
        <v>0</v>
      </c>
      <c r="F50" s="15">
        <f t="shared" si="9"/>
        <v>0</v>
      </c>
      <c r="G50" s="15">
        <f t="shared" si="9"/>
        <v>1</v>
      </c>
      <c r="H50" s="15">
        <f t="shared" si="9"/>
        <v>0</v>
      </c>
      <c r="I50" s="15">
        <f t="shared" si="8"/>
        <v>1358.9424165061851</v>
      </c>
      <c r="J50" s="15">
        <f t="shared" si="3"/>
        <v>59.006596518394723</v>
      </c>
      <c r="K50" s="15">
        <f t="shared" si="4"/>
        <v>22.842544655505691</v>
      </c>
      <c r="L50" s="15">
        <f t="shared" si="5"/>
        <v>1375.1692467840737</v>
      </c>
      <c r="M50" s="15">
        <f t="shared" si="6"/>
        <v>-8.5777512159263551</v>
      </c>
      <c r="N50" s="22">
        <f t="shared" si="7"/>
        <v>73.577815922326067</v>
      </c>
    </row>
    <row r="51" spans="2:14" x14ac:dyDescent="0.25">
      <c r="B51" s="21">
        <v>19894</v>
      </c>
      <c r="C51" s="15">
        <v>1493.3829989999999</v>
      </c>
      <c r="D51" s="15">
        <v>41</v>
      </c>
      <c r="E51" s="15">
        <f t="shared" si="9"/>
        <v>0</v>
      </c>
      <c r="F51" s="15">
        <f t="shared" si="9"/>
        <v>0</v>
      </c>
      <c r="G51" s="15">
        <f t="shared" si="9"/>
        <v>0</v>
      </c>
      <c r="H51" s="15">
        <f t="shared" si="9"/>
        <v>1</v>
      </c>
      <c r="I51" s="15">
        <f t="shared" si="8"/>
        <v>1417.2459906278575</v>
      </c>
      <c r="J51" s="15">
        <f t="shared" si="3"/>
        <v>58.895456742476945</v>
      </c>
      <c r="K51" s="15">
        <f t="shared" si="4"/>
        <v>76.372298463754618</v>
      </c>
      <c r="L51" s="15">
        <f t="shared" si="5"/>
        <v>1494.4116544411286</v>
      </c>
      <c r="M51" s="15">
        <f t="shared" si="6"/>
        <v>1.0286554411286488</v>
      </c>
      <c r="N51" s="22">
        <f t="shared" si="7"/>
        <v>1.058132016563575</v>
      </c>
    </row>
    <row r="52" spans="2:14" x14ac:dyDescent="0.25">
      <c r="B52" s="21">
        <v>19901</v>
      </c>
      <c r="C52" s="15">
        <v>1346.202</v>
      </c>
      <c r="D52" s="15">
        <v>42</v>
      </c>
      <c r="E52" s="15">
        <f t="shared" si="9"/>
        <v>1</v>
      </c>
      <c r="F52" s="15">
        <f t="shared" si="9"/>
        <v>0</v>
      </c>
      <c r="G52" s="15">
        <f t="shared" si="9"/>
        <v>0</v>
      </c>
      <c r="H52" s="15">
        <f t="shared" si="9"/>
        <v>0</v>
      </c>
      <c r="I52" s="15">
        <f t="shared" si="8"/>
        <v>1418.8629080039664</v>
      </c>
      <c r="J52" s="15">
        <f t="shared" si="3"/>
        <v>49.840376762442361</v>
      </c>
      <c r="K52" s="15">
        <f t="shared" si="4"/>
        <v>-53.490718209502887</v>
      </c>
      <c r="L52" s="15">
        <f t="shared" si="5"/>
        <v>1430.0113942011267</v>
      </c>
      <c r="M52" s="15">
        <f t="shared" si="6"/>
        <v>83.809394201126679</v>
      </c>
      <c r="N52" s="22">
        <f t="shared" si="7"/>
        <v>7024.0145563598462</v>
      </c>
    </row>
    <row r="53" spans="2:14" x14ac:dyDescent="0.25">
      <c r="B53" s="21">
        <v>19902</v>
      </c>
      <c r="C53" s="15">
        <v>1364.759998</v>
      </c>
      <c r="D53" s="15">
        <v>43</v>
      </c>
      <c r="E53" s="15">
        <f t="shared" si="9"/>
        <v>0</v>
      </c>
      <c r="F53" s="15">
        <f t="shared" si="9"/>
        <v>1</v>
      </c>
      <c r="G53" s="15">
        <f t="shared" si="9"/>
        <v>0</v>
      </c>
      <c r="H53" s="15">
        <f t="shared" si="9"/>
        <v>0</v>
      </c>
      <c r="I53" s="15">
        <f t="shared" si="8"/>
        <v>1408.7826425604205</v>
      </c>
      <c r="J53" s="15">
        <f t="shared" si="3"/>
        <v>40.367610633408589</v>
      </c>
      <c r="K53" s="15">
        <f t="shared" si="4"/>
        <v>-23.96818618208065</v>
      </c>
      <c r="L53" s="15">
        <f t="shared" si="5"/>
        <v>1452.4352910326122</v>
      </c>
      <c r="M53" s="15">
        <f t="shared" si="6"/>
        <v>87.675293032612217</v>
      </c>
      <c r="N53" s="22">
        <f t="shared" si="7"/>
        <v>7686.9570083544204</v>
      </c>
    </row>
    <row r="54" spans="2:14" x14ac:dyDescent="0.25">
      <c r="B54" s="21">
        <v>19903</v>
      </c>
      <c r="C54" s="15">
        <v>1354.0899959999999</v>
      </c>
      <c r="D54" s="15">
        <v>44</v>
      </c>
      <c r="E54" s="15">
        <f t="shared" si="9"/>
        <v>0</v>
      </c>
      <c r="F54" s="15">
        <f t="shared" si="9"/>
        <v>0</v>
      </c>
      <c r="G54" s="15">
        <f t="shared" si="9"/>
        <v>1</v>
      </c>
      <c r="H54" s="15">
        <f t="shared" si="9"/>
        <v>0</v>
      </c>
      <c r="I54" s="15">
        <f t="shared" si="8"/>
        <v>1368.57097754693</v>
      </c>
      <c r="J54" s="15">
        <f t="shared" si="3"/>
        <v>27.628951551184318</v>
      </c>
      <c r="K54" s="15">
        <f t="shared" si="4"/>
        <v>12.487583377029019</v>
      </c>
      <c r="L54" s="15">
        <f t="shared" si="5"/>
        <v>1471.9927978493347</v>
      </c>
      <c r="M54" s="15">
        <f t="shared" si="6"/>
        <v>117.90280184933476</v>
      </c>
      <c r="N54" s="22">
        <f t="shared" si="7"/>
        <v>13901.070683923497</v>
      </c>
    </row>
    <row r="55" spans="2:14" x14ac:dyDescent="0.25">
      <c r="B55" s="21">
        <v>19904</v>
      </c>
      <c r="C55" s="15">
        <v>1675.505997</v>
      </c>
      <c r="D55" s="15">
        <v>45</v>
      </c>
      <c r="E55" s="15">
        <f t="shared" si="9"/>
        <v>0</v>
      </c>
      <c r="F55" s="15">
        <f t="shared" si="9"/>
        <v>0</v>
      </c>
      <c r="G55" s="15">
        <f t="shared" si="9"/>
        <v>0</v>
      </c>
      <c r="H55" s="15">
        <f t="shared" si="9"/>
        <v>1</v>
      </c>
      <c r="I55" s="15">
        <f t="shared" si="8"/>
        <v>1534.8926139972875</v>
      </c>
      <c r="J55" s="15">
        <f t="shared" si="3"/>
        <v>49.554673964859425</v>
      </c>
      <c r="K55" s="15">
        <f t="shared" si="4"/>
        <v>94.195210995659039</v>
      </c>
      <c r="L55" s="15">
        <f t="shared" si="5"/>
        <v>1472.5722275618689</v>
      </c>
      <c r="M55" s="15">
        <f t="shared" si="6"/>
        <v>-202.93376943813109</v>
      </c>
      <c r="N55" s="22">
        <f t="shared" si="7"/>
        <v>41182.114778368552</v>
      </c>
    </row>
    <row r="56" spans="2:14" x14ac:dyDescent="0.25">
      <c r="B56" s="21">
        <v>19911</v>
      </c>
      <c r="C56" s="15">
        <v>1597.6779979999999</v>
      </c>
      <c r="D56" s="15">
        <v>46</v>
      </c>
      <c r="E56" s="15">
        <f t="shared" si="9"/>
        <v>1</v>
      </c>
      <c r="F56" s="15">
        <f t="shared" si="9"/>
        <v>0</v>
      </c>
      <c r="G56" s="15">
        <f t="shared" si="9"/>
        <v>0</v>
      </c>
      <c r="H56" s="15">
        <f t="shared" si="9"/>
        <v>0</v>
      </c>
      <c r="I56" s="15">
        <f t="shared" si="8"/>
        <v>1630.0472590736799</v>
      </c>
      <c r="J56" s="15">
        <f t="shared" si="3"/>
        <v>56.763506279194665</v>
      </c>
      <c r="K56" s="15">
        <f t="shared" si="4"/>
        <v>-47.630825186528611</v>
      </c>
      <c r="L56" s="15">
        <f t="shared" si="5"/>
        <v>1530.9565697526441</v>
      </c>
      <c r="M56" s="15">
        <f t="shared" si="6"/>
        <v>-66.721428247355789</v>
      </c>
      <c r="N56" s="22">
        <f t="shared" si="7"/>
        <v>4451.7489873670465</v>
      </c>
    </row>
    <row r="57" spans="2:14" x14ac:dyDescent="0.25">
      <c r="B57" s="21">
        <v>19912</v>
      </c>
      <c r="C57" s="15">
        <v>1528.6039960000001</v>
      </c>
      <c r="D57" s="15">
        <v>47</v>
      </c>
      <c r="E57" s="15">
        <f t="shared" si="9"/>
        <v>0</v>
      </c>
      <c r="F57" s="15">
        <f t="shared" si="9"/>
        <v>1</v>
      </c>
      <c r="G57" s="15">
        <f t="shared" si="9"/>
        <v>0</v>
      </c>
      <c r="H57" s="15">
        <f t="shared" si="9"/>
        <v>0</v>
      </c>
      <c r="I57" s="15">
        <f t="shared" si="8"/>
        <v>1595.0669931430234</v>
      </c>
      <c r="J57" s="15">
        <f t="shared" si="3"/>
        <v>42.259868368377724</v>
      </c>
      <c r="K57" s="15">
        <f t="shared" si="4"/>
        <v>-35.757857920225035</v>
      </c>
      <c r="L57" s="15">
        <f t="shared" si="5"/>
        <v>1662.8425791707939</v>
      </c>
      <c r="M57" s="15">
        <f t="shared" si="6"/>
        <v>134.23858317079385</v>
      </c>
      <c r="N57" s="22">
        <f t="shared" si="7"/>
        <v>18019.997211702135</v>
      </c>
    </row>
    <row r="58" spans="2:14" x14ac:dyDescent="0.25">
      <c r="B58" s="21">
        <v>19913</v>
      </c>
      <c r="C58" s="15">
        <v>1507.060997</v>
      </c>
      <c r="D58" s="15">
        <v>48</v>
      </c>
      <c r="E58" s="15">
        <f t="shared" si="9"/>
        <v>0</v>
      </c>
      <c r="F58" s="15">
        <f t="shared" si="9"/>
        <v>0</v>
      </c>
      <c r="G58" s="15">
        <f t="shared" si="9"/>
        <v>1</v>
      </c>
      <c r="H58" s="15">
        <f t="shared" si="9"/>
        <v>0</v>
      </c>
      <c r="I58" s="15">
        <f t="shared" si="8"/>
        <v>1539.7637057040743</v>
      </c>
      <c r="J58" s="15">
        <f t="shared" si="3"/>
        <v>26.836252670197986</v>
      </c>
      <c r="K58" s="15">
        <f t="shared" si="4"/>
        <v>-4.9917022178632919E-2</v>
      </c>
      <c r="L58" s="15">
        <f t="shared" si="5"/>
        <v>1649.8144448884302</v>
      </c>
      <c r="M58" s="15">
        <f t="shared" si="6"/>
        <v>142.75344788843017</v>
      </c>
      <c r="N58" s="22">
        <f t="shared" si="7"/>
        <v>20378.546884034749</v>
      </c>
    </row>
    <row r="59" spans="2:14" x14ac:dyDescent="0.25">
      <c r="B59" s="21">
        <v>19914</v>
      </c>
      <c r="C59" s="15">
        <v>1862.6120000000001</v>
      </c>
      <c r="D59" s="15">
        <v>49</v>
      </c>
      <c r="E59" s="15">
        <f t="shared" si="9"/>
        <v>0</v>
      </c>
      <c r="F59" s="15">
        <f t="shared" si="9"/>
        <v>0</v>
      </c>
      <c r="G59" s="15">
        <f t="shared" si="9"/>
        <v>0</v>
      </c>
      <c r="H59" s="15">
        <f t="shared" si="9"/>
        <v>1</v>
      </c>
      <c r="I59" s="15">
        <f t="shared" si="8"/>
        <v>1704.5292846536004</v>
      </c>
      <c r="J59" s="15">
        <f t="shared" si="3"/>
        <v>48.641296843250828</v>
      </c>
      <c r="K59" s="15">
        <f t="shared" si="4"/>
        <v>111.92002697746884</v>
      </c>
      <c r="L59" s="15">
        <f t="shared" si="5"/>
        <v>1660.7951693699313</v>
      </c>
      <c r="M59" s="15">
        <f t="shared" si="6"/>
        <v>-201.81683063006881</v>
      </c>
      <c r="N59" s="22">
        <f t="shared" si="7"/>
        <v>40730.033125565882</v>
      </c>
    </row>
    <row r="60" spans="2:14" x14ac:dyDescent="0.25">
      <c r="B60" s="21">
        <v>19921</v>
      </c>
      <c r="C60" s="15">
        <v>1716.0249980000001</v>
      </c>
      <c r="D60" s="15">
        <v>50</v>
      </c>
      <c r="E60" s="15">
        <f t="shared" si="9"/>
        <v>1</v>
      </c>
      <c r="F60" s="15">
        <f t="shared" si="9"/>
        <v>0</v>
      </c>
      <c r="G60" s="15">
        <f t="shared" si="9"/>
        <v>0</v>
      </c>
      <c r="H60" s="15">
        <f t="shared" si="9"/>
        <v>0</v>
      </c>
      <c r="I60" s="15">
        <f t="shared" si="8"/>
        <v>1760.3365959348844</v>
      </c>
      <c r="J60" s="15">
        <f t="shared" si="3"/>
        <v>49.774161518088775</v>
      </c>
      <c r="K60" s="15">
        <f t="shared" si="4"/>
        <v>-46.7099456994506</v>
      </c>
      <c r="L60" s="15">
        <f t="shared" si="5"/>
        <v>1705.5397563103224</v>
      </c>
      <c r="M60" s="15">
        <f t="shared" si="6"/>
        <v>-10.48524168967765</v>
      </c>
      <c r="N60" s="22">
        <f t="shared" si="7"/>
        <v>109.94029329095423</v>
      </c>
    </row>
    <row r="61" spans="2:14" x14ac:dyDescent="0.25">
      <c r="B61" s="21">
        <v>19922</v>
      </c>
      <c r="C61" s="15">
        <v>1740.1709980000001</v>
      </c>
      <c r="D61" s="15">
        <v>51</v>
      </c>
      <c r="E61" s="15">
        <f t="shared" si="9"/>
        <v>0</v>
      </c>
      <c r="F61" s="15">
        <f t="shared" si="9"/>
        <v>1</v>
      </c>
      <c r="G61" s="15">
        <f t="shared" si="9"/>
        <v>0</v>
      </c>
      <c r="H61" s="15">
        <f t="shared" si="9"/>
        <v>0</v>
      </c>
      <c r="I61" s="15">
        <f t="shared" si="8"/>
        <v>1786.749541073551</v>
      </c>
      <c r="J61" s="15">
        <f t="shared" si="3"/>
        <v>46.081021206086177</v>
      </c>
      <c r="K61" s="15">
        <f t="shared" si="4"/>
        <v>-38.759926244679455</v>
      </c>
      <c r="L61" s="15">
        <f t="shared" si="5"/>
        <v>1774.3528995327481</v>
      </c>
      <c r="M61" s="15">
        <f t="shared" si="6"/>
        <v>34.181901532748043</v>
      </c>
      <c r="N61" s="22">
        <f t="shared" si="7"/>
        <v>1168.4023923944831</v>
      </c>
    </row>
    <row r="62" spans="2:14" x14ac:dyDescent="0.25">
      <c r="B62" s="21">
        <v>19923</v>
      </c>
      <c r="C62" s="15">
        <v>1767.733997</v>
      </c>
      <c r="D62" s="15">
        <v>52</v>
      </c>
      <c r="E62" s="15">
        <f t="shared" si="9"/>
        <v>0</v>
      </c>
      <c r="F62" s="15">
        <f t="shared" si="9"/>
        <v>0</v>
      </c>
      <c r="G62" s="15">
        <f t="shared" si="9"/>
        <v>1</v>
      </c>
      <c r="H62" s="15">
        <f t="shared" si="9"/>
        <v>0</v>
      </c>
      <c r="I62" s="15">
        <f t="shared" si="8"/>
        <v>1788.3751997468407</v>
      </c>
      <c r="J62" s="15">
        <f t="shared" si="3"/>
        <v>39.053138377211781</v>
      </c>
      <c r="K62" s="15">
        <f t="shared" si="4"/>
        <v>-5.7627203944122654</v>
      </c>
      <c r="L62" s="15">
        <f t="shared" si="5"/>
        <v>1832.7806452574587</v>
      </c>
      <c r="M62" s="15">
        <f t="shared" si="6"/>
        <v>65.046648257458628</v>
      </c>
      <c r="N62" s="22">
        <f t="shared" si="7"/>
        <v>4231.0664495295459</v>
      </c>
    </row>
    <row r="63" spans="2:14" x14ac:dyDescent="0.25">
      <c r="B63" s="21">
        <v>19924</v>
      </c>
      <c r="C63" s="15">
        <v>2000.2919999999999</v>
      </c>
      <c r="D63" s="15">
        <v>53</v>
      </c>
      <c r="E63" s="15">
        <f t="shared" si="9"/>
        <v>0</v>
      </c>
      <c r="F63" s="15">
        <f t="shared" si="9"/>
        <v>0</v>
      </c>
      <c r="G63" s="15">
        <f t="shared" si="9"/>
        <v>0</v>
      </c>
      <c r="H63" s="15">
        <f t="shared" si="9"/>
        <v>1</v>
      </c>
      <c r="I63" s="15">
        <f t="shared" si="8"/>
        <v>1869.0795446974457</v>
      </c>
      <c r="J63" s="15">
        <f t="shared" si="3"/>
        <v>45.637716317906779</v>
      </c>
      <c r="K63" s="15">
        <f t="shared" si="4"/>
        <v>117.27247806128439</v>
      </c>
      <c r="L63" s="15">
        <f t="shared" si="5"/>
        <v>1939.3483651015213</v>
      </c>
      <c r="M63" s="15">
        <f t="shared" si="6"/>
        <v>-60.943634898478649</v>
      </c>
      <c r="N63" s="22">
        <f t="shared" si="7"/>
        <v>3714.1266346390648</v>
      </c>
    </row>
    <row r="64" spans="2:14" x14ac:dyDescent="0.25">
      <c r="B64" s="21">
        <v>19931</v>
      </c>
      <c r="C64" s="15">
        <v>1973.8939969999999</v>
      </c>
      <c r="D64" s="15">
        <v>54</v>
      </c>
      <c r="E64" s="15">
        <f t="shared" si="9"/>
        <v>1</v>
      </c>
      <c r="F64" s="15">
        <f t="shared" si="9"/>
        <v>0</v>
      </c>
      <c r="G64" s="15">
        <f t="shared" si="9"/>
        <v>0</v>
      </c>
      <c r="H64" s="15">
        <f t="shared" si="9"/>
        <v>0</v>
      </c>
      <c r="I64" s="15">
        <f t="shared" si="8"/>
        <v>1987.0842614337275</v>
      </c>
      <c r="J64" s="15">
        <f t="shared" si="3"/>
        <v>57.078108896917698</v>
      </c>
      <c r="K64" s="15">
        <f t="shared" si="4"/>
        <v>-37.410315228019151</v>
      </c>
      <c r="L64" s="15">
        <f t="shared" si="5"/>
        <v>1868.0073153159019</v>
      </c>
      <c r="M64" s="15">
        <f t="shared" si="6"/>
        <v>-105.88668168409799</v>
      </c>
      <c r="N64" s="22">
        <f t="shared" si="7"/>
        <v>11211.989358069493</v>
      </c>
    </row>
    <row r="65" spans="2:14" x14ac:dyDescent="0.25">
      <c r="B65" s="21">
        <v>19932</v>
      </c>
      <c r="C65" s="15">
        <v>1861.9789960000001</v>
      </c>
      <c r="D65" s="15">
        <v>55</v>
      </c>
      <c r="E65" s="15">
        <f t="shared" si="9"/>
        <v>0</v>
      </c>
      <c r="F65" s="15">
        <f t="shared" si="9"/>
        <v>1</v>
      </c>
      <c r="G65" s="15">
        <f t="shared" si="9"/>
        <v>0</v>
      </c>
      <c r="H65" s="15">
        <f t="shared" si="9"/>
        <v>0</v>
      </c>
      <c r="I65" s="15">
        <f t="shared" si="8"/>
        <v>1946.1413108114989</v>
      </c>
      <c r="J65" s="15">
        <f t="shared" si="3"/>
        <v>41.582103874925799</v>
      </c>
      <c r="K65" s="15">
        <f t="shared" si="4"/>
        <v>-51.356270250597248</v>
      </c>
      <c r="L65" s="15">
        <f t="shared" si="5"/>
        <v>2005.4024440859657</v>
      </c>
      <c r="M65" s="15">
        <f t="shared" si="6"/>
        <v>143.42344808596567</v>
      </c>
      <c r="N65" s="22">
        <f t="shared" si="7"/>
        <v>20570.28546086769</v>
      </c>
    </row>
    <row r="66" spans="2:14" x14ac:dyDescent="0.25">
      <c r="B66" s="21">
        <v>19933</v>
      </c>
      <c r="C66" s="15">
        <v>2140.788994</v>
      </c>
      <c r="D66" s="15">
        <v>56</v>
      </c>
      <c r="E66" s="15">
        <f t="shared" si="9"/>
        <v>0</v>
      </c>
      <c r="F66" s="15">
        <f t="shared" si="9"/>
        <v>0</v>
      </c>
      <c r="G66" s="15">
        <f t="shared" si="9"/>
        <v>1</v>
      </c>
      <c r="H66" s="15">
        <f t="shared" si="9"/>
        <v>0</v>
      </c>
      <c r="I66" s="15">
        <f t="shared" si="8"/>
        <v>2096.2727378742893</v>
      </c>
      <c r="J66" s="15">
        <f t="shared" si="3"/>
        <v>58.742506603733403</v>
      </c>
      <c r="K66" s="15">
        <f t="shared" si="4"/>
        <v>8.1865740040718382</v>
      </c>
      <c r="L66" s="15">
        <f t="shared" si="5"/>
        <v>1981.9606942920125</v>
      </c>
      <c r="M66" s="15">
        <f t="shared" si="6"/>
        <v>-158.82829970798753</v>
      </c>
      <c r="N66" s="22">
        <f t="shared" si="7"/>
        <v>25226.42878813031</v>
      </c>
    </row>
    <row r="67" spans="2:14" x14ac:dyDescent="0.25">
      <c r="B67" s="21">
        <v>19934</v>
      </c>
      <c r="C67" s="15">
        <v>2468.8539959999998</v>
      </c>
      <c r="D67" s="15">
        <v>57</v>
      </c>
      <c r="E67" s="15">
        <f t="shared" si="9"/>
        <v>0</v>
      </c>
      <c r="F67" s="15">
        <f t="shared" si="9"/>
        <v>0</v>
      </c>
      <c r="G67" s="15">
        <f t="shared" si="9"/>
        <v>0</v>
      </c>
      <c r="H67" s="15">
        <f t="shared" si="9"/>
        <v>1</v>
      </c>
      <c r="I67" s="15">
        <f t="shared" si="8"/>
        <v>2289.3561395511815</v>
      </c>
      <c r="J67" s="15">
        <f t="shared" si="3"/>
        <v>79.980260969221874</v>
      </c>
      <c r="K67" s="15">
        <f t="shared" si="4"/>
        <v>134.53615728191022</v>
      </c>
      <c r="L67" s="15">
        <f t="shared" si="5"/>
        <v>2272.2877225393072</v>
      </c>
      <c r="M67" s="15">
        <f t="shared" si="6"/>
        <v>-196.56627346069263</v>
      </c>
      <c r="N67" s="22">
        <f t="shared" si="7"/>
        <v>38638.299862223794</v>
      </c>
    </row>
    <row r="68" spans="2:14" x14ac:dyDescent="0.25">
      <c r="B68" s="21">
        <v>19941</v>
      </c>
      <c r="C68" s="15">
        <v>2076.6999970000002</v>
      </c>
      <c r="D68" s="15">
        <v>58</v>
      </c>
      <c r="E68" s="15">
        <f t="shared" si="9"/>
        <v>1</v>
      </c>
      <c r="F68" s="15">
        <f t="shared" si="9"/>
        <v>0</v>
      </c>
      <c r="G68" s="15">
        <f t="shared" si="9"/>
        <v>0</v>
      </c>
      <c r="H68" s="15">
        <f t="shared" si="9"/>
        <v>0</v>
      </c>
      <c r="I68" s="15">
        <f t="shared" si="8"/>
        <v>2194.9051486908447</v>
      </c>
      <c r="J68" s="15">
        <f t="shared" si="3"/>
        <v>52.404681113188971</v>
      </c>
      <c r="K68" s="15">
        <f t="shared" si="4"/>
        <v>-59.825866173974902</v>
      </c>
      <c r="L68" s="15">
        <f t="shared" si="5"/>
        <v>2331.9260852923844</v>
      </c>
      <c r="M68" s="15">
        <f t="shared" si="6"/>
        <v>255.22608829238425</v>
      </c>
      <c r="N68" s="22">
        <f t="shared" si="7"/>
        <v>65140.356145031918</v>
      </c>
    </row>
    <row r="69" spans="2:14" x14ac:dyDescent="0.25">
      <c r="B69" s="21">
        <v>19942</v>
      </c>
      <c r="C69" s="15">
        <v>2149.9079969999998</v>
      </c>
      <c r="D69" s="15">
        <v>59</v>
      </c>
      <c r="E69" s="15">
        <f t="shared" si="9"/>
        <v>0</v>
      </c>
      <c r="F69" s="15">
        <f t="shared" si="9"/>
        <v>1</v>
      </c>
      <c r="G69" s="15">
        <f t="shared" si="9"/>
        <v>0</v>
      </c>
      <c r="H69" s="15">
        <f t="shared" si="9"/>
        <v>0</v>
      </c>
      <c r="I69" s="15">
        <f t="shared" si="8"/>
        <v>2215.8405345955007</v>
      </c>
      <c r="J69" s="15">
        <f t="shared" si="3"/>
        <v>47.429746553389386</v>
      </c>
      <c r="K69" s="15">
        <f t="shared" si="4"/>
        <v>-55.400279466729437</v>
      </c>
      <c r="L69" s="15">
        <f t="shared" si="5"/>
        <v>2195.9535595534362</v>
      </c>
      <c r="M69" s="15">
        <f t="shared" si="6"/>
        <v>46.045562553436412</v>
      </c>
      <c r="N69" s="22">
        <f t="shared" si="7"/>
        <v>2120.1938308624253</v>
      </c>
    </row>
    <row r="70" spans="2:14" x14ac:dyDescent="0.25">
      <c r="B70" s="21">
        <v>19943</v>
      </c>
      <c r="C70" s="15">
        <v>2493.2859960000001</v>
      </c>
      <c r="D70" s="15">
        <v>60</v>
      </c>
      <c r="E70" s="15">
        <f t="shared" si="9"/>
        <v>0</v>
      </c>
      <c r="F70" s="15">
        <f t="shared" si="9"/>
        <v>0</v>
      </c>
      <c r="G70" s="15">
        <f t="shared" si="9"/>
        <v>1</v>
      </c>
      <c r="H70" s="15">
        <f t="shared" si="9"/>
        <v>0</v>
      </c>
      <c r="I70" s="15">
        <f t="shared" si="8"/>
        <v>2414.8767841874705</v>
      </c>
      <c r="J70" s="15">
        <f t="shared" si="3"/>
        <v>71.396995468849099</v>
      </c>
      <c r="K70" s="15">
        <f t="shared" si="4"/>
        <v>27.668996201672712</v>
      </c>
      <c r="L70" s="15">
        <f t="shared" si="5"/>
        <v>2271.4568551529619</v>
      </c>
      <c r="M70" s="15">
        <f t="shared" si="6"/>
        <v>-221.82914084703816</v>
      </c>
      <c r="N70" s="22">
        <f t="shared" si="7"/>
        <v>49208.167728935092</v>
      </c>
    </row>
    <row r="71" spans="2:14" x14ac:dyDescent="0.25">
      <c r="B71" s="21">
        <v>19944</v>
      </c>
      <c r="C71" s="15">
        <v>2832</v>
      </c>
      <c r="D71" s="15">
        <v>61</v>
      </c>
      <c r="E71" s="15">
        <f t="shared" si="9"/>
        <v>0</v>
      </c>
      <c r="F71" s="15">
        <f t="shared" si="9"/>
        <v>0</v>
      </c>
      <c r="G71" s="15">
        <f t="shared" si="9"/>
        <v>0</v>
      </c>
      <c r="H71" s="15">
        <f t="shared" si="9"/>
        <v>1</v>
      </c>
      <c r="I71" s="15">
        <f t="shared" si="8"/>
        <v>2630.6091307965471</v>
      </c>
      <c r="J71" s="15">
        <f t="shared" si="3"/>
        <v>94.214758683120948</v>
      </c>
      <c r="K71" s="15">
        <f t="shared" si="4"/>
        <v>153.08418914461535</v>
      </c>
      <c r="L71" s="15">
        <f t="shared" si="5"/>
        <v>2620.8099369382298</v>
      </c>
      <c r="M71" s="15">
        <f t="shared" si="6"/>
        <v>-211.19006306177016</v>
      </c>
      <c r="N71" s="22">
        <f t="shared" si="7"/>
        <v>44601.242736034459</v>
      </c>
    </row>
    <row r="72" spans="2:14" x14ac:dyDescent="0.25">
      <c r="B72" s="21">
        <v>19951</v>
      </c>
      <c r="C72" s="15">
        <v>2652</v>
      </c>
      <c r="D72" s="15">
        <v>62</v>
      </c>
      <c r="E72" s="15">
        <f t="shared" si="9"/>
        <v>1</v>
      </c>
      <c r="F72" s="15">
        <f t="shared" si="9"/>
        <v>0</v>
      </c>
      <c r="G72" s="15">
        <f t="shared" si="9"/>
        <v>0</v>
      </c>
      <c r="H72" s="15">
        <f t="shared" si="9"/>
        <v>0</v>
      </c>
      <c r="I72" s="15">
        <f t="shared" si="8"/>
        <v>2715.9405441614399</v>
      </c>
      <c r="J72" s="15">
        <f t="shared" si="3"/>
        <v>92.810403697175673</v>
      </c>
      <c r="K72" s="15">
        <f t="shared" si="4"/>
        <v>-60.967433854437523</v>
      </c>
      <c r="L72" s="15">
        <f t="shared" si="5"/>
        <v>2664.9980233056931</v>
      </c>
      <c r="M72" s="15">
        <f t="shared" si="6"/>
        <v>12.998023305693096</v>
      </c>
      <c r="N72" s="22">
        <f t="shared" si="7"/>
        <v>168.94860985534086</v>
      </c>
    </row>
    <row r="73" spans="2:14" x14ac:dyDescent="0.25">
      <c r="B73" s="21">
        <v>19952</v>
      </c>
      <c r="C73" s="15">
        <v>2575</v>
      </c>
      <c r="D73" s="15">
        <v>63</v>
      </c>
      <c r="E73" s="15">
        <f t="shared" si="9"/>
        <v>0</v>
      </c>
      <c r="F73" s="15">
        <f t="shared" si="9"/>
        <v>1</v>
      </c>
      <c r="G73" s="15">
        <f t="shared" si="9"/>
        <v>0</v>
      </c>
      <c r="H73" s="15">
        <f t="shared" si="9"/>
        <v>0</v>
      </c>
      <c r="I73" s="15">
        <f t="shared" si="8"/>
        <v>2686.8592926583997</v>
      </c>
      <c r="J73" s="15">
        <f t="shared" si="3"/>
        <v>73.540731339140123</v>
      </c>
      <c r="K73" s="15">
        <f t="shared" si="4"/>
        <v>-71.064150352074563</v>
      </c>
      <c r="L73" s="15">
        <f t="shared" si="5"/>
        <v>2753.3506683918863</v>
      </c>
      <c r="M73" s="15">
        <f t="shared" si="6"/>
        <v>178.3506683918863</v>
      </c>
      <c r="N73" s="22">
        <f t="shared" si="7"/>
        <v>31808.960915832591</v>
      </c>
    </row>
    <row r="74" spans="2:14" x14ac:dyDescent="0.25">
      <c r="B74" s="21">
        <v>19953</v>
      </c>
      <c r="C74" s="15">
        <v>3003</v>
      </c>
      <c r="D74" s="15">
        <v>64</v>
      </c>
      <c r="E74" s="15">
        <f t="shared" si="9"/>
        <v>0</v>
      </c>
      <c r="F74" s="15">
        <f t="shared" si="9"/>
        <v>0</v>
      </c>
      <c r="G74" s="15">
        <f t="shared" si="9"/>
        <v>1</v>
      </c>
      <c r="H74" s="15">
        <f t="shared" si="9"/>
        <v>0</v>
      </c>
      <c r="I74" s="15">
        <f t="shared" si="8"/>
        <v>2907.2920604442843</v>
      </c>
      <c r="J74" s="15">
        <f t="shared" si="3"/>
        <v>96.762677170329127</v>
      </c>
      <c r="K74" s="15">
        <f t="shared" si="4"/>
        <v>46.545578763520929</v>
      </c>
      <c r="L74" s="15">
        <f t="shared" si="5"/>
        <v>2788.0690201992124</v>
      </c>
      <c r="M74" s="15">
        <f t="shared" si="6"/>
        <v>-214.93097980078755</v>
      </c>
      <c r="N74" s="22">
        <f t="shared" si="7"/>
        <v>46195.326078126549</v>
      </c>
    </row>
    <row r="75" spans="2:14" x14ac:dyDescent="0.25">
      <c r="B75" s="21">
        <v>19954</v>
      </c>
      <c r="C75" s="15">
        <v>3148</v>
      </c>
      <c r="D75" s="15">
        <v>65</v>
      </c>
      <c r="E75" s="15">
        <f t="shared" si="9"/>
        <v>0</v>
      </c>
      <c r="F75" s="15">
        <f t="shared" si="9"/>
        <v>0</v>
      </c>
      <c r="G75" s="15">
        <f t="shared" si="9"/>
        <v>0</v>
      </c>
      <c r="H75" s="15">
        <f t="shared" si="9"/>
        <v>1</v>
      </c>
      <c r="I75" s="15">
        <f t="shared" si="8"/>
        <v>2997.8088461947491</v>
      </c>
      <c r="J75" s="15">
        <f t="shared" si="3"/>
        <v>95.775273389102608</v>
      </c>
      <c r="K75" s="15">
        <f t="shared" si="4"/>
        <v>152.28155145293798</v>
      </c>
      <c r="L75" s="15">
        <f t="shared" si="5"/>
        <v>3157.1389267592285</v>
      </c>
      <c r="M75" s="15">
        <f t="shared" si="6"/>
        <v>9.138926759228525</v>
      </c>
      <c r="N75" s="22">
        <f t="shared" si="7"/>
        <v>83.519982310543185</v>
      </c>
    </row>
    <row r="76" spans="2:14" x14ac:dyDescent="0.25">
      <c r="B76" s="21">
        <v>19961</v>
      </c>
      <c r="C76" s="15">
        <v>2185</v>
      </c>
      <c r="D76" s="15">
        <v>66</v>
      </c>
      <c r="E76" s="15">
        <f t="shared" ref="E76:H114" si="10">IF(RIGHT($B76,1)=RIGHT(E$10,1),1,0)</f>
        <v>1</v>
      </c>
      <c r="F76" s="15">
        <f t="shared" si="10"/>
        <v>0</v>
      </c>
      <c r="G76" s="15">
        <f t="shared" si="10"/>
        <v>0</v>
      </c>
      <c r="H76" s="15">
        <f t="shared" si="10"/>
        <v>0</v>
      </c>
      <c r="I76" s="15">
        <f t="shared" si="8"/>
        <v>2514.2905193386182</v>
      </c>
      <c r="J76" s="15">
        <f t="shared" si="3"/>
        <v>4.1956007897211407</v>
      </c>
      <c r="K76" s="15">
        <f t="shared" si="4"/>
        <v>-135.41043115432169</v>
      </c>
      <c r="L76" s="15">
        <f t="shared" si="5"/>
        <v>3032.6166857294143</v>
      </c>
      <c r="M76" s="15">
        <f t="shared" si="6"/>
        <v>847.61668572941426</v>
      </c>
      <c r="N76" s="22">
        <f t="shared" si="7"/>
        <v>718454.04592691665</v>
      </c>
    </row>
    <row r="77" spans="2:14" x14ac:dyDescent="0.25">
      <c r="B77" s="21">
        <v>19962</v>
      </c>
      <c r="C77" s="15">
        <v>2179</v>
      </c>
      <c r="D77" s="15">
        <v>67</v>
      </c>
      <c r="E77" s="15">
        <f t="shared" si="10"/>
        <v>0</v>
      </c>
      <c r="F77" s="15">
        <f t="shared" si="10"/>
        <v>1</v>
      </c>
      <c r="G77" s="15">
        <f t="shared" si="10"/>
        <v>0</v>
      </c>
      <c r="H77" s="15">
        <f t="shared" si="10"/>
        <v>0</v>
      </c>
      <c r="I77" s="15">
        <f t="shared" si="8"/>
        <v>2335.0362991484722</v>
      </c>
      <c r="J77" s="15">
        <f t="shared" si="3"/>
        <v>-24.805711388834407</v>
      </c>
      <c r="K77" s="15">
        <f t="shared" si="4"/>
        <v>-94.638646120864877</v>
      </c>
      <c r="L77" s="15">
        <f t="shared" si="5"/>
        <v>2447.4219697762646</v>
      </c>
      <c r="M77" s="15">
        <f t="shared" si="6"/>
        <v>268.42196977626463</v>
      </c>
      <c r="N77" s="22">
        <f t="shared" si="7"/>
        <v>72050.353858569928</v>
      </c>
    </row>
    <row r="78" spans="2:14" x14ac:dyDescent="0.25">
      <c r="B78" s="21">
        <v>19963</v>
      </c>
      <c r="C78" s="15">
        <v>2321</v>
      </c>
      <c r="D78" s="15">
        <v>68</v>
      </c>
      <c r="E78" s="15">
        <f t="shared" si="10"/>
        <v>0</v>
      </c>
      <c r="F78" s="15">
        <f t="shared" si="10"/>
        <v>0</v>
      </c>
      <c r="G78" s="15">
        <f t="shared" si="10"/>
        <v>1</v>
      </c>
      <c r="H78" s="15">
        <f t="shared" si="10"/>
        <v>0</v>
      </c>
      <c r="I78" s="15">
        <f t="shared" si="8"/>
        <v>2285.7797898257359</v>
      </c>
      <c r="J78" s="15">
        <f t="shared" si="3"/>
        <v>-28.671102045027475</v>
      </c>
      <c r="K78" s="15">
        <f t="shared" si="4"/>
        <v>43.403492119023312</v>
      </c>
      <c r="L78" s="15">
        <f t="shared" si="5"/>
        <v>2356.7761665231587</v>
      </c>
      <c r="M78" s="15">
        <f t="shared" si="6"/>
        <v>35.776166523158736</v>
      </c>
      <c r="N78" s="22">
        <f t="shared" si="7"/>
        <v>1279.9340910927838</v>
      </c>
    </row>
    <row r="79" spans="2:14" x14ac:dyDescent="0.25">
      <c r="B79" s="21">
        <v>19964</v>
      </c>
      <c r="C79" s="15">
        <v>2129</v>
      </c>
      <c r="D79" s="15">
        <v>69</v>
      </c>
      <c r="E79" s="15">
        <f t="shared" si="10"/>
        <v>0</v>
      </c>
      <c r="F79" s="15">
        <f t="shared" si="10"/>
        <v>0</v>
      </c>
      <c r="G79" s="15">
        <f t="shared" si="10"/>
        <v>0</v>
      </c>
      <c r="H79" s="15">
        <f t="shared" si="10"/>
        <v>1</v>
      </c>
      <c r="I79" s="15">
        <f t="shared" si="8"/>
        <v>2065.4792945727349</v>
      </c>
      <c r="J79" s="15">
        <f t="shared" si="3"/>
        <v>-58.965510757595922</v>
      </c>
      <c r="K79" s="15">
        <f t="shared" si="4"/>
        <v>127.6559274254662</v>
      </c>
      <c r="L79" s="15">
        <f t="shared" si="5"/>
        <v>2409.3902392336463</v>
      </c>
      <c r="M79" s="15">
        <f t="shared" si="6"/>
        <v>280.3902392336463</v>
      </c>
      <c r="N79" s="22">
        <f t="shared" si="7"/>
        <v>78618.686257501409</v>
      </c>
    </row>
    <row r="80" spans="2:14" x14ac:dyDescent="0.25">
      <c r="B80" s="21">
        <v>19971</v>
      </c>
      <c r="C80" s="15">
        <v>1601</v>
      </c>
      <c r="D80" s="15">
        <v>70</v>
      </c>
      <c r="E80" s="15">
        <f t="shared" si="10"/>
        <v>1</v>
      </c>
      <c r="F80" s="15">
        <f t="shared" si="10"/>
        <v>0</v>
      </c>
      <c r="G80" s="15">
        <f t="shared" si="10"/>
        <v>0</v>
      </c>
      <c r="H80" s="15">
        <f t="shared" si="10"/>
        <v>0</v>
      </c>
      <c r="I80" s="15">
        <f t="shared" si="8"/>
        <v>1821.9148415862664</v>
      </c>
      <c r="J80" s="15">
        <f t="shared" si="3"/>
        <v>-88.148485823012905</v>
      </c>
      <c r="K80" s="15">
        <f t="shared" si="4"/>
        <v>-159.13259648134763</v>
      </c>
      <c r="L80" s="15">
        <f t="shared" si="5"/>
        <v>1871.1033526608173</v>
      </c>
      <c r="M80" s="15">
        <f t="shared" si="6"/>
        <v>270.10335266081734</v>
      </c>
      <c r="N80" s="22">
        <f t="shared" si="7"/>
        <v>72955.821118613865</v>
      </c>
    </row>
    <row r="81" spans="2:14" x14ac:dyDescent="0.25">
      <c r="B81" s="21">
        <v>19972</v>
      </c>
      <c r="C81" s="15">
        <v>1737</v>
      </c>
      <c r="D81" s="15">
        <v>71</v>
      </c>
      <c r="E81" s="15">
        <f t="shared" si="10"/>
        <v>0</v>
      </c>
      <c r="F81" s="15">
        <f t="shared" si="10"/>
        <v>1</v>
      </c>
      <c r="G81" s="15">
        <f t="shared" si="10"/>
        <v>0</v>
      </c>
      <c r="H81" s="15">
        <f t="shared" si="10"/>
        <v>0</v>
      </c>
      <c r="I81" s="15">
        <f t="shared" si="8"/>
        <v>1800.6560152049119</v>
      </c>
      <c r="J81" s="15">
        <f t="shared" si="3"/>
        <v>-77.573998016902181</v>
      </c>
      <c r="K81" s="15">
        <f t="shared" si="4"/>
        <v>-86.042889607936829</v>
      </c>
      <c r="L81" s="15">
        <f t="shared" si="5"/>
        <v>1639.1277096423887</v>
      </c>
      <c r="M81" s="15">
        <f t="shared" si="6"/>
        <v>-97.872290357611291</v>
      </c>
      <c r="N81" s="22">
        <f t="shared" si="7"/>
        <v>9578.9852198445715</v>
      </c>
    </row>
    <row r="82" spans="2:14" x14ac:dyDescent="0.25">
      <c r="B82" s="21">
        <v>19973</v>
      </c>
      <c r="C82" s="15">
        <v>1614</v>
      </c>
      <c r="D82" s="15">
        <v>72</v>
      </c>
      <c r="E82" s="15">
        <f t="shared" si="10"/>
        <v>0</v>
      </c>
      <c r="F82" s="15">
        <f t="shared" si="10"/>
        <v>0</v>
      </c>
      <c r="G82" s="15">
        <f t="shared" si="10"/>
        <v>1</v>
      </c>
      <c r="H82" s="15">
        <f t="shared" si="10"/>
        <v>0</v>
      </c>
      <c r="I82" s="15">
        <f t="shared" si="8"/>
        <v>1618.867599092071</v>
      </c>
      <c r="J82" s="15">
        <f t="shared" si="3"/>
        <v>-94.049101980282543</v>
      </c>
      <c r="K82" s="15">
        <f t="shared" si="4"/>
        <v>30.011261233612544</v>
      </c>
      <c r="L82" s="15">
        <f t="shared" si="5"/>
        <v>1766.485509307033</v>
      </c>
      <c r="M82" s="15">
        <f t="shared" si="6"/>
        <v>152.485509307033</v>
      </c>
      <c r="N82" s="22">
        <f t="shared" si="7"/>
        <v>23251.830548625247</v>
      </c>
    </row>
    <row r="83" spans="2:14" x14ac:dyDescent="0.25">
      <c r="B83" s="21">
        <v>19974</v>
      </c>
      <c r="C83" s="15">
        <v>1578</v>
      </c>
      <c r="D83" s="15">
        <v>73</v>
      </c>
      <c r="E83" s="15">
        <f t="shared" si="10"/>
        <v>0</v>
      </c>
      <c r="F83" s="15">
        <f t="shared" si="10"/>
        <v>0</v>
      </c>
      <c r="G83" s="15">
        <f t="shared" si="10"/>
        <v>0</v>
      </c>
      <c r="H83" s="15">
        <f t="shared" si="10"/>
        <v>1</v>
      </c>
      <c r="I83" s="15">
        <f t="shared" si="8"/>
        <v>1473.9198323701287</v>
      </c>
      <c r="J83" s="15">
        <f t="shared" si="3"/>
        <v>-102.09559697144698</v>
      </c>
      <c r="K83" s="15">
        <f t="shared" si="4"/>
        <v>121.11511779054696</v>
      </c>
      <c r="L83" s="15">
        <f t="shared" si="5"/>
        <v>1652.4744245372547</v>
      </c>
      <c r="M83" s="15">
        <f t="shared" si="6"/>
        <v>74.474424537254663</v>
      </c>
      <c r="N83" s="22">
        <f t="shared" si="7"/>
        <v>5546.439910155239</v>
      </c>
    </row>
    <row r="84" spans="2:14" x14ac:dyDescent="0.25">
      <c r="B84" s="21">
        <v>19981</v>
      </c>
      <c r="C84" s="15">
        <v>1405</v>
      </c>
      <c r="D84" s="15">
        <v>74</v>
      </c>
      <c r="E84" s="15">
        <f t="shared" si="10"/>
        <v>1</v>
      </c>
      <c r="F84" s="15">
        <f t="shared" si="10"/>
        <v>0</v>
      </c>
      <c r="G84" s="15">
        <f t="shared" si="10"/>
        <v>0</v>
      </c>
      <c r="H84" s="15">
        <f t="shared" si="10"/>
        <v>0</v>
      </c>
      <c r="I84" s="15">
        <f t="shared" si="8"/>
        <v>1503.255110609651</v>
      </c>
      <c r="J84" s="15">
        <f t="shared" ref="J84:J114" si="11">$L$6*(I84-I83)+(1-$L$6)*J83</f>
        <v>-81.317883362708102</v>
      </c>
      <c r="K84" s="15">
        <f t="shared" ref="K84:K114" si="12">$M$6*(C84-I84)+(1-$M$6)*K80</f>
        <v>-142.24287374954179</v>
      </c>
      <c r="L84" s="15">
        <f t="shared" ref="L84:L114" si="13">I83+J83+K80</f>
        <v>1212.6916389173339</v>
      </c>
      <c r="M84" s="15">
        <f t="shared" ref="M84:M114" si="14">L84-C84</f>
        <v>-192.30836108266612</v>
      </c>
      <c r="N84" s="22">
        <f t="shared" ref="N84:N114" si="15">M84^2</f>
        <v>36982.505742301095</v>
      </c>
    </row>
    <row r="85" spans="2:14" x14ac:dyDescent="0.25">
      <c r="B85" s="21">
        <v>19982</v>
      </c>
      <c r="C85" s="15">
        <v>1402</v>
      </c>
      <c r="D85" s="15">
        <v>75</v>
      </c>
      <c r="E85" s="15">
        <f t="shared" si="10"/>
        <v>0</v>
      </c>
      <c r="F85" s="15">
        <f t="shared" si="10"/>
        <v>1</v>
      </c>
      <c r="G85" s="15">
        <f t="shared" si="10"/>
        <v>0</v>
      </c>
      <c r="H85" s="15">
        <f t="shared" si="10"/>
        <v>0</v>
      </c>
      <c r="I85" s="15">
        <f t="shared" ref="I85:I114" si="16">$K$6*(C85-K81)+(1-$K$6)*(I84+J84)</f>
        <v>1467.1163604452727</v>
      </c>
      <c r="J85" s="15">
        <f t="shared" si="11"/>
        <v>-74.175580694638981</v>
      </c>
      <c r="K85" s="15">
        <f t="shared" si="12"/>
        <v>-80.237076995350435</v>
      </c>
      <c r="L85" s="15">
        <f t="shared" si="13"/>
        <v>1335.8943376390062</v>
      </c>
      <c r="M85" s="15">
        <f t="shared" si="14"/>
        <v>-66.105662360993847</v>
      </c>
      <c r="N85" s="22">
        <f t="shared" si="15"/>
        <v>4369.9585961857183</v>
      </c>
    </row>
    <row r="86" spans="2:14" x14ac:dyDescent="0.25">
      <c r="B86" s="21">
        <v>19983</v>
      </c>
      <c r="C86" s="15">
        <v>1556</v>
      </c>
      <c r="D86" s="15">
        <v>76</v>
      </c>
      <c r="E86" s="15">
        <f t="shared" si="10"/>
        <v>0</v>
      </c>
      <c r="F86" s="15">
        <f t="shared" si="10"/>
        <v>0</v>
      </c>
      <c r="G86" s="15">
        <f t="shared" si="10"/>
        <v>1</v>
      </c>
      <c r="H86" s="15">
        <f t="shared" si="10"/>
        <v>0</v>
      </c>
      <c r="I86" s="15">
        <f t="shared" si="16"/>
        <v>1483.8708339616248</v>
      </c>
      <c r="J86" s="15">
        <f t="shared" si="11"/>
        <v>-59.800582264548702</v>
      </c>
      <c r="K86" s="15">
        <f t="shared" si="12"/>
        <v>41.696364913752554</v>
      </c>
      <c r="L86" s="15">
        <f t="shared" si="13"/>
        <v>1422.9520409842462</v>
      </c>
      <c r="M86" s="15">
        <f t="shared" si="14"/>
        <v>-133.0479590157538</v>
      </c>
      <c r="N86" s="22">
        <f t="shared" si="15"/>
        <v>17701.759398257705</v>
      </c>
    </row>
    <row r="87" spans="2:14" x14ac:dyDescent="0.25">
      <c r="B87" s="21">
        <v>19984</v>
      </c>
      <c r="C87" s="15">
        <v>1710</v>
      </c>
      <c r="D87" s="15">
        <v>77</v>
      </c>
      <c r="E87" s="15">
        <f t="shared" si="10"/>
        <v>0</v>
      </c>
      <c r="F87" s="15">
        <f t="shared" si="10"/>
        <v>0</v>
      </c>
      <c r="G87" s="15">
        <f t="shared" si="10"/>
        <v>0</v>
      </c>
      <c r="H87" s="15">
        <f t="shared" si="10"/>
        <v>1</v>
      </c>
      <c r="I87" s="15">
        <f t="shared" si="16"/>
        <v>1536.7108618809602</v>
      </c>
      <c r="J87" s="15">
        <f t="shared" si="11"/>
        <v>-41.993393996513731</v>
      </c>
      <c r="K87" s="15">
        <f t="shared" si="12"/>
        <v>135.59016919147115</v>
      </c>
      <c r="L87" s="15">
        <f t="shared" si="13"/>
        <v>1545.1853694876231</v>
      </c>
      <c r="M87" s="15">
        <f t="shared" si="14"/>
        <v>-164.81463051237688</v>
      </c>
      <c r="N87" s="22">
        <f t="shared" si="15"/>
        <v>27163.862430931313</v>
      </c>
    </row>
    <row r="88" spans="2:14" x14ac:dyDescent="0.25">
      <c r="B88" s="21">
        <v>19991</v>
      </c>
      <c r="C88" s="15">
        <v>1530</v>
      </c>
      <c r="D88" s="15">
        <v>78</v>
      </c>
      <c r="E88" s="15">
        <f t="shared" si="10"/>
        <v>1</v>
      </c>
      <c r="F88" s="15">
        <f t="shared" si="10"/>
        <v>0</v>
      </c>
      <c r="G88" s="15">
        <f t="shared" si="10"/>
        <v>0</v>
      </c>
      <c r="H88" s="15">
        <f t="shared" si="10"/>
        <v>0</v>
      </c>
      <c r="I88" s="15">
        <f t="shared" si="16"/>
        <v>1616.0451071699913</v>
      </c>
      <c r="J88" s="15">
        <f t="shared" si="11"/>
        <v>-22.812886084252415</v>
      </c>
      <c r="K88" s="15">
        <f t="shared" si="12"/>
        <v>-126.65148257948294</v>
      </c>
      <c r="L88" s="15">
        <f t="shared" si="13"/>
        <v>1352.4745941349047</v>
      </c>
      <c r="M88" s="15">
        <f t="shared" si="14"/>
        <v>-177.52540586509531</v>
      </c>
      <c r="N88" s="22">
        <f t="shared" si="15"/>
        <v>31515.269727566814</v>
      </c>
    </row>
    <row r="89" spans="2:14" x14ac:dyDescent="0.25">
      <c r="B89" s="21">
        <v>19992</v>
      </c>
      <c r="C89" s="15">
        <v>1558</v>
      </c>
      <c r="D89" s="15">
        <v>79</v>
      </c>
      <c r="E89" s="15">
        <f t="shared" si="10"/>
        <v>0</v>
      </c>
      <c r="F89" s="15">
        <f t="shared" si="10"/>
        <v>1</v>
      </c>
      <c r="G89" s="15">
        <f t="shared" si="10"/>
        <v>0</v>
      </c>
      <c r="H89" s="15">
        <f t="shared" si="10"/>
        <v>0</v>
      </c>
      <c r="I89" s="15">
        <f t="shared" si="16"/>
        <v>1623.9902576455802</v>
      </c>
      <c r="J89" s="15">
        <f t="shared" si="11"/>
        <v>-17.950393357321502</v>
      </c>
      <c r="K89" s="15">
        <f t="shared" si="12"/>
        <v>-76.284469143986826</v>
      </c>
      <c r="L89" s="15">
        <f t="shared" si="13"/>
        <v>1512.9951440903885</v>
      </c>
      <c r="M89" s="15">
        <f t="shared" si="14"/>
        <v>-45.004855909611479</v>
      </c>
      <c r="N89" s="22">
        <f t="shared" si="15"/>
        <v>2025.4370554448913</v>
      </c>
    </row>
    <row r="90" spans="2:14" x14ac:dyDescent="0.25">
      <c r="B90" s="21">
        <v>19993</v>
      </c>
      <c r="C90" s="15">
        <v>1336</v>
      </c>
      <c r="D90" s="15">
        <v>80</v>
      </c>
      <c r="E90" s="15">
        <f t="shared" si="10"/>
        <v>0</v>
      </c>
      <c r="F90" s="15">
        <f t="shared" si="10"/>
        <v>0</v>
      </c>
      <c r="G90" s="15">
        <f t="shared" si="10"/>
        <v>1</v>
      </c>
      <c r="H90" s="15">
        <f t="shared" si="10"/>
        <v>0</v>
      </c>
      <c r="I90" s="15">
        <f t="shared" si="16"/>
        <v>1392.9874249230486</v>
      </c>
      <c r="J90" s="15">
        <f t="shared" si="11"/>
        <v>-51.631539904263789</v>
      </c>
      <c r="K90" s="15">
        <f t="shared" si="12"/>
        <v>14.317740047736564</v>
      </c>
      <c r="L90" s="15">
        <f t="shared" si="13"/>
        <v>1647.7362292020114</v>
      </c>
      <c r="M90" s="15">
        <f t="shared" si="14"/>
        <v>311.73622920201137</v>
      </c>
      <c r="N90" s="22">
        <f t="shared" si="15"/>
        <v>97179.476597088971</v>
      </c>
    </row>
    <row r="91" spans="2:14" x14ac:dyDescent="0.25">
      <c r="B91" s="21">
        <v>19994</v>
      </c>
      <c r="C91" s="15">
        <v>2343</v>
      </c>
      <c r="D91" s="15">
        <v>81</v>
      </c>
      <c r="E91" s="15">
        <f t="shared" si="10"/>
        <v>0</v>
      </c>
      <c r="F91" s="15">
        <f t="shared" si="10"/>
        <v>0</v>
      </c>
      <c r="G91" s="15">
        <f t="shared" si="10"/>
        <v>0</v>
      </c>
      <c r="H91" s="15">
        <f t="shared" si="10"/>
        <v>1</v>
      </c>
      <c r="I91" s="15">
        <f t="shared" si="16"/>
        <v>1933.2502126197037</v>
      </c>
      <c r="J91" s="15">
        <f t="shared" si="11"/>
        <v>41.940163135742651</v>
      </c>
      <c r="K91" s="15">
        <f t="shared" si="12"/>
        <v>211.65244195395113</v>
      </c>
      <c r="L91" s="15">
        <f t="shared" si="13"/>
        <v>1476.9460542102561</v>
      </c>
      <c r="M91" s="15">
        <f t="shared" si="14"/>
        <v>-866.05394578974392</v>
      </c>
      <c r="N91" s="22">
        <f t="shared" si="15"/>
        <v>750049.43701798469</v>
      </c>
    </row>
    <row r="92" spans="2:14" x14ac:dyDescent="0.25">
      <c r="B92" s="21">
        <v>20001</v>
      </c>
      <c r="C92" s="15">
        <v>1945</v>
      </c>
      <c r="D92" s="15">
        <v>82</v>
      </c>
      <c r="E92" s="15">
        <f t="shared" si="10"/>
        <v>1</v>
      </c>
      <c r="F92" s="15">
        <f t="shared" si="10"/>
        <v>0</v>
      </c>
      <c r="G92" s="15">
        <f t="shared" si="10"/>
        <v>0</v>
      </c>
      <c r="H92" s="15">
        <f t="shared" si="10"/>
        <v>0</v>
      </c>
      <c r="I92" s="15">
        <f t="shared" si="16"/>
        <v>2041.1155784992425</v>
      </c>
      <c r="J92" s="15">
        <f t="shared" si="11"/>
        <v>52.362181402074036</v>
      </c>
      <c r="K92" s="15">
        <f t="shared" si="12"/>
        <v>-118.17966502829098</v>
      </c>
      <c r="L92" s="15">
        <f t="shared" si="13"/>
        <v>1848.5388931759635</v>
      </c>
      <c r="M92" s="15">
        <f t="shared" si="14"/>
        <v>-96.461106824036506</v>
      </c>
      <c r="N92" s="22">
        <f t="shared" si="15"/>
        <v>9304.7451297181815</v>
      </c>
    </row>
    <row r="93" spans="2:14" x14ac:dyDescent="0.25">
      <c r="B93" s="21">
        <v>20002</v>
      </c>
      <c r="C93" s="15">
        <v>1825</v>
      </c>
      <c r="D93" s="15">
        <v>83</v>
      </c>
      <c r="E93" s="15">
        <f t="shared" si="10"/>
        <v>0</v>
      </c>
      <c r="F93" s="15">
        <f t="shared" si="10"/>
        <v>1</v>
      </c>
      <c r="G93" s="15">
        <f t="shared" si="10"/>
        <v>0</v>
      </c>
      <c r="H93" s="15">
        <f t="shared" si="10"/>
        <v>0</v>
      </c>
      <c r="I93" s="15">
        <f t="shared" si="16"/>
        <v>1962.1255281434173</v>
      </c>
      <c r="J93" s="15">
        <f t="shared" si="11"/>
        <v>31.59690042107556</v>
      </c>
      <c r="K93" s="15">
        <f t="shared" si="12"/>
        <v>-93.164085680312468</v>
      </c>
      <c r="L93" s="15">
        <f t="shared" si="13"/>
        <v>2017.1932907573296</v>
      </c>
      <c r="M93" s="15">
        <f t="shared" si="14"/>
        <v>192.19329075732958</v>
      </c>
      <c r="N93" s="22">
        <f t="shared" si="15"/>
        <v>36938.261012131428</v>
      </c>
    </row>
    <row r="94" spans="2:14" x14ac:dyDescent="0.25">
      <c r="B94" s="21">
        <v>20003</v>
      </c>
      <c r="C94" s="15">
        <v>1870</v>
      </c>
      <c r="D94" s="15">
        <v>84</v>
      </c>
      <c r="E94" s="15">
        <f t="shared" si="10"/>
        <v>0</v>
      </c>
      <c r="F94" s="15">
        <f t="shared" si="10"/>
        <v>0</v>
      </c>
      <c r="G94" s="15">
        <f t="shared" si="10"/>
        <v>1</v>
      </c>
      <c r="H94" s="15">
        <f t="shared" si="10"/>
        <v>0</v>
      </c>
      <c r="I94" s="15">
        <f t="shared" si="16"/>
        <v>1899.3805077409038</v>
      </c>
      <c r="J94" s="15">
        <f t="shared" si="11"/>
        <v>16.682525020132836</v>
      </c>
      <c r="K94" s="15">
        <f t="shared" si="12"/>
        <v>2.1941893056547421</v>
      </c>
      <c r="L94" s="15">
        <f t="shared" si="13"/>
        <v>2008.0401686122295</v>
      </c>
      <c r="M94" s="15">
        <f t="shared" si="14"/>
        <v>138.04016861222954</v>
      </c>
      <c r="N94" s="22">
        <f t="shared" si="15"/>
        <v>19055.08815049276</v>
      </c>
    </row>
    <row r="95" spans="2:14" x14ac:dyDescent="0.25">
      <c r="B95" s="21">
        <v>20004</v>
      </c>
      <c r="C95" s="15">
        <v>1007</v>
      </c>
      <c r="D95" s="15">
        <v>85</v>
      </c>
      <c r="E95" s="15">
        <f t="shared" si="10"/>
        <v>0</v>
      </c>
      <c r="F95" s="15">
        <f t="shared" si="10"/>
        <v>0</v>
      </c>
      <c r="G95" s="15">
        <f t="shared" si="10"/>
        <v>0</v>
      </c>
      <c r="H95" s="15">
        <f t="shared" si="10"/>
        <v>1</v>
      </c>
      <c r="I95" s="15">
        <f t="shared" si="16"/>
        <v>1150.1232947537512</v>
      </c>
      <c r="J95" s="15">
        <f t="shared" si="11"/>
        <v>-104.40376077323482</v>
      </c>
      <c r="K95" s="15">
        <f t="shared" si="12"/>
        <v>113.22420137920206</v>
      </c>
      <c r="L95" s="15">
        <f t="shared" si="13"/>
        <v>2127.7154747149875</v>
      </c>
      <c r="M95" s="15">
        <f t="shared" si="14"/>
        <v>1120.7154747149875</v>
      </c>
      <c r="N95" s="22">
        <f t="shared" si="15"/>
        <v>1256003.1752656398</v>
      </c>
    </row>
    <row r="96" spans="2:14" x14ac:dyDescent="0.25">
      <c r="B96" s="21">
        <v>20011</v>
      </c>
      <c r="C96" s="15">
        <v>1431</v>
      </c>
      <c r="D96" s="15">
        <v>86</v>
      </c>
      <c r="E96" s="15">
        <f t="shared" si="10"/>
        <v>1</v>
      </c>
      <c r="F96" s="15">
        <f t="shared" si="10"/>
        <v>0</v>
      </c>
      <c r="G96" s="15">
        <f t="shared" si="10"/>
        <v>0</v>
      </c>
      <c r="H96" s="15">
        <f t="shared" si="10"/>
        <v>0</v>
      </c>
      <c r="I96" s="15">
        <f t="shared" si="16"/>
        <v>1389.8034068028439</v>
      </c>
      <c r="J96" s="15">
        <f t="shared" si="11"/>
        <v>-50.008047776480986</v>
      </c>
      <c r="K96" s="15">
        <f t="shared" si="12"/>
        <v>-73.962648295147929</v>
      </c>
      <c r="L96" s="15">
        <f t="shared" si="13"/>
        <v>927.53986895222545</v>
      </c>
      <c r="M96" s="15">
        <f t="shared" si="14"/>
        <v>-503.46013104777455</v>
      </c>
      <c r="N96" s="22">
        <f t="shared" si="15"/>
        <v>253472.10355464232</v>
      </c>
    </row>
    <row r="97" spans="2:14" x14ac:dyDescent="0.25">
      <c r="B97" s="21">
        <v>20012</v>
      </c>
      <c r="C97" s="15">
        <v>1475</v>
      </c>
      <c r="D97" s="15">
        <v>87</v>
      </c>
      <c r="E97" s="15">
        <f t="shared" si="10"/>
        <v>0</v>
      </c>
      <c r="F97" s="15">
        <f t="shared" si="10"/>
        <v>1</v>
      </c>
      <c r="G97" s="15">
        <f t="shared" si="10"/>
        <v>0</v>
      </c>
      <c r="H97" s="15">
        <f t="shared" si="10"/>
        <v>0</v>
      </c>
      <c r="I97" s="15">
        <f t="shared" si="16"/>
        <v>1495.871264649837</v>
      </c>
      <c r="J97" s="15">
        <f t="shared" si="11"/>
        <v>-25.33423758489787</v>
      </c>
      <c r="K97" s="15">
        <f t="shared" si="12"/>
        <v>-73.107316166569021</v>
      </c>
      <c r="L97" s="15">
        <f t="shared" si="13"/>
        <v>1246.6312733460506</v>
      </c>
      <c r="M97" s="15">
        <f t="shared" si="14"/>
        <v>-228.36872665394935</v>
      </c>
      <c r="N97" s="22">
        <f t="shared" si="15"/>
        <v>52152.275313546241</v>
      </c>
    </row>
    <row r="98" spans="2:14" x14ac:dyDescent="0.25">
      <c r="B98" s="21">
        <v>20013</v>
      </c>
      <c r="C98" s="15">
        <v>1450</v>
      </c>
      <c r="D98" s="15">
        <v>88</v>
      </c>
      <c r="E98" s="15">
        <f t="shared" si="10"/>
        <v>0</v>
      </c>
      <c r="F98" s="15">
        <f t="shared" si="10"/>
        <v>0</v>
      </c>
      <c r="G98" s="15">
        <f t="shared" si="10"/>
        <v>1</v>
      </c>
      <c r="H98" s="15">
        <f t="shared" si="10"/>
        <v>0</v>
      </c>
      <c r="I98" s="15">
        <f t="shared" si="16"/>
        <v>1455.0016460478193</v>
      </c>
      <c r="J98" s="15">
        <f t="shared" si="11"/>
        <v>-27.79020310333652</v>
      </c>
      <c r="K98" s="15">
        <f t="shared" si="12"/>
        <v>0.19779175073521071</v>
      </c>
      <c r="L98" s="15">
        <f t="shared" si="13"/>
        <v>1472.731216370594</v>
      </c>
      <c r="M98" s="15">
        <f t="shared" si="14"/>
        <v>22.731216370593984</v>
      </c>
      <c r="N98" s="22">
        <f t="shared" si="15"/>
        <v>516.70819768675995</v>
      </c>
    </row>
    <row r="99" spans="2:14" x14ac:dyDescent="0.25">
      <c r="B99" s="21">
        <v>20014</v>
      </c>
      <c r="C99" s="15">
        <v>1375</v>
      </c>
      <c r="D99" s="15">
        <v>89</v>
      </c>
      <c r="E99" s="15">
        <f t="shared" si="10"/>
        <v>0</v>
      </c>
      <c r="F99" s="15">
        <f t="shared" si="10"/>
        <v>0</v>
      </c>
      <c r="G99" s="15">
        <f t="shared" si="10"/>
        <v>0</v>
      </c>
      <c r="H99" s="15">
        <f t="shared" si="10"/>
        <v>1</v>
      </c>
      <c r="I99" s="15">
        <f t="shared" si="16"/>
        <v>1314.146408215151</v>
      </c>
      <c r="J99" s="15">
        <f t="shared" si="11"/>
        <v>-45.664488023049991</v>
      </c>
      <c r="K99" s="15">
        <f t="shared" si="12"/>
        <v>98.694608662307161</v>
      </c>
      <c r="L99" s="15">
        <f t="shared" si="13"/>
        <v>1540.4356443236848</v>
      </c>
      <c r="M99" s="15">
        <f t="shared" si="14"/>
        <v>165.43564432368476</v>
      </c>
      <c r="N99" s="22">
        <f t="shared" si="15"/>
        <v>27368.952412792729</v>
      </c>
    </row>
    <row r="100" spans="2:14" x14ac:dyDescent="0.25">
      <c r="B100" s="21">
        <v>20021</v>
      </c>
      <c r="C100" s="15">
        <v>1495</v>
      </c>
      <c r="D100" s="15">
        <v>90</v>
      </c>
      <c r="E100" s="15">
        <f t="shared" si="10"/>
        <v>1</v>
      </c>
      <c r="F100" s="15">
        <f t="shared" si="10"/>
        <v>0</v>
      </c>
      <c r="G100" s="15">
        <f t="shared" si="10"/>
        <v>0</v>
      </c>
      <c r="H100" s="15">
        <f t="shared" si="10"/>
        <v>0</v>
      </c>
      <c r="I100" s="15">
        <f t="shared" si="16"/>
        <v>1473.8419204348177</v>
      </c>
      <c r="J100" s="15">
        <f t="shared" si="11"/>
        <v>-13.19942785446645</v>
      </c>
      <c r="K100" s="15">
        <f t="shared" si="12"/>
        <v>-47.572551913794804</v>
      </c>
      <c r="L100" s="15">
        <f t="shared" si="13"/>
        <v>1194.5192718969531</v>
      </c>
      <c r="M100" s="15">
        <f t="shared" si="14"/>
        <v>-300.48072810304689</v>
      </c>
      <c r="N100" s="22">
        <f t="shared" si="15"/>
        <v>90288.667961337196</v>
      </c>
    </row>
    <row r="101" spans="2:14" x14ac:dyDescent="0.25">
      <c r="B101" s="21">
        <v>20022</v>
      </c>
      <c r="C101" s="15">
        <v>1429</v>
      </c>
      <c r="D101" s="15">
        <v>91</v>
      </c>
      <c r="E101" s="15">
        <f t="shared" si="10"/>
        <v>0</v>
      </c>
      <c r="F101" s="15">
        <f t="shared" si="10"/>
        <v>1</v>
      </c>
      <c r="G101" s="15">
        <f t="shared" si="10"/>
        <v>0</v>
      </c>
      <c r="H101" s="15">
        <f t="shared" si="10"/>
        <v>0</v>
      </c>
      <c r="I101" s="15">
        <f t="shared" si="16"/>
        <v>1488.9811359119451</v>
      </c>
      <c r="J101" s="15">
        <f t="shared" si="11"/>
        <v>-8.7194134418795279</v>
      </c>
      <c r="K101" s="15">
        <f t="shared" si="12"/>
        <v>-69.46561608888274</v>
      </c>
      <c r="L101" s="15">
        <f t="shared" si="13"/>
        <v>1387.5351764137822</v>
      </c>
      <c r="M101" s="15">
        <f t="shared" si="14"/>
        <v>-41.46482358621779</v>
      </c>
      <c r="N101" s="22">
        <f t="shared" si="15"/>
        <v>1719.3315950361632</v>
      </c>
    </row>
    <row r="102" spans="2:14" x14ac:dyDescent="0.25">
      <c r="B102" s="21">
        <v>20023</v>
      </c>
      <c r="C102" s="15">
        <v>1443</v>
      </c>
      <c r="D102" s="15">
        <v>92</v>
      </c>
      <c r="E102" s="15">
        <f t="shared" si="10"/>
        <v>0</v>
      </c>
      <c r="F102" s="15">
        <f t="shared" si="10"/>
        <v>0</v>
      </c>
      <c r="G102" s="15">
        <f t="shared" si="10"/>
        <v>1</v>
      </c>
      <c r="H102" s="15">
        <f t="shared" si="10"/>
        <v>0</v>
      </c>
      <c r="I102" s="15">
        <f t="shared" si="16"/>
        <v>1454.6604604588874</v>
      </c>
      <c r="J102" s="15">
        <f t="shared" si="11"/>
        <v>-12.766679270678864</v>
      </c>
      <c r="K102" s="15">
        <f t="shared" si="12"/>
        <v>-3.0921370141690967</v>
      </c>
      <c r="L102" s="15">
        <f t="shared" si="13"/>
        <v>1480.4595142208007</v>
      </c>
      <c r="M102" s="15">
        <f t="shared" si="14"/>
        <v>37.459514220800656</v>
      </c>
      <c r="N102" s="22">
        <f t="shared" si="15"/>
        <v>1403.2152056583666</v>
      </c>
    </row>
    <row r="103" spans="2:14" x14ac:dyDescent="0.25">
      <c r="B103" s="21">
        <v>20024</v>
      </c>
      <c r="C103" s="15">
        <v>1472</v>
      </c>
      <c r="D103" s="15">
        <v>93</v>
      </c>
      <c r="E103" s="15">
        <f t="shared" si="10"/>
        <v>0</v>
      </c>
      <c r="F103" s="15">
        <f t="shared" si="10"/>
        <v>0</v>
      </c>
      <c r="G103" s="15">
        <f t="shared" si="10"/>
        <v>0</v>
      </c>
      <c r="H103" s="15">
        <f t="shared" si="10"/>
        <v>1</v>
      </c>
      <c r="I103" s="15">
        <f t="shared" si="16"/>
        <v>1395.0178572470263</v>
      </c>
      <c r="J103" s="15">
        <f t="shared" si="11"/>
        <v>-20.177225089775888</v>
      </c>
      <c r="K103" s="15">
        <f t="shared" si="12"/>
        <v>92.670747397646693</v>
      </c>
      <c r="L103" s="15">
        <f t="shared" si="13"/>
        <v>1540.5883898505158</v>
      </c>
      <c r="M103" s="15">
        <f t="shared" si="14"/>
        <v>68.588389850515796</v>
      </c>
      <c r="N103" s="22">
        <f t="shared" si="15"/>
        <v>4704.3672222863379</v>
      </c>
    </row>
    <row r="104" spans="2:14" x14ac:dyDescent="0.25">
      <c r="B104" s="21">
        <v>20031</v>
      </c>
      <c r="C104" s="15">
        <v>1475</v>
      </c>
      <c r="D104" s="15">
        <v>94</v>
      </c>
      <c r="E104" s="15">
        <f t="shared" si="10"/>
        <v>1</v>
      </c>
      <c r="F104" s="15">
        <f t="shared" si="10"/>
        <v>0</v>
      </c>
      <c r="G104" s="15">
        <f t="shared" si="10"/>
        <v>0</v>
      </c>
      <c r="H104" s="15">
        <f t="shared" si="10"/>
        <v>0</v>
      </c>
      <c r="I104" s="15">
        <f t="shared" si="16"/>
        <v>1475.8062656891843</v>
      </c>
      <c r="J104" s="15">
        <f t="shared" si="11"/>
        <v>-4.2157166962266732</v>
      </c>
      <c r="K104" s="15">
        <f t="shared" si="12"/>
        <v>-34.597810985849044</v>
      </c>
      <c r="L104" s="15">
        <f t="shared" si="13"/>
        <v>1327.2680802434556</v>
      </c>
      <c r="M104" s="15">
        <f t="shared" si="14"/>
        <v>-147.73191975654436</v>
      </c>
      <c r="N104" s="22">
        <f t="shared" si="15"/>
        <v>21824.72011495406</v>
      </c>
    </row>
    <row r="105" spans="2:14" x14ac:dyDescent="0.25">
      <c r="B105" s="21">
        <v>20032</v>
      </c>
      <c r="C105" s="15">
        <v>1545</v>
      </c>
      <c r="D105" s="15">
        <v>95</v>
      </c>
      <c r="E105" s="15">
        <f t="shared" si="10"/>
        <v>0</v>
      </c>
      <c r="F105" s="15">
        <f t="shared" si="10"/>
        <v>1</v>
      </c>
      <c r="G105" s="15">
        <f t="shared" si="10"/>
        <v>0</v>
      </c>
      <c r="H105" s="15">
        <f t="shared" si="10"/>
        <v>0</v>
      </c>
      <c r="I105" s="15">
        <f t="shared" si="16"/>
        <v>1569.2368240094213</v>
      </c>
      <c r="J105" s="15">
        <f t="shared" si="11"/>
        <v>11.221039195382163</v>
      </c>
      <c r="K105" s="15">
        <f t="shared" si="12"/>
        <v>-56.91743433041502</v>
      </c>
      <c r="L105" s="15">
        <f t="shared" si="13"/>
        <v>1402.1249329040747</v>
      </c>
      <c r="M105" s="15">
        <f t="shared" si="14"/>
        <v>-142.87506709592526</v>
      </c>
      <c r="N105" s="22">
        <f t="shared" si="15"/>
        <v>20413.284797665146</v>
      </c>
    </row>
    <row r="106" spans="2:14" x14ac:dyDescent="0.25">
      <c r="B106" s="21">
        <v>20033</v>
      </c>
      <c r="C106" s="15">
        <v>1715</v>
      </c>
      <c r="D106" s="15">
        <v>96</v>
      </c>
      <c r="E106" s="15">
        <f t="shared" si="10"/>
        <v>0</v>
      </c>
      <c r="F106" s="15">
        <f t="shared" si="10"/>
        <v>0</v>
      </c>
      <c r="G106" s="15">
        <f t="shared" si="10"/>
        <v>1</v>
      </c>
      <c r="H106" s="15">
        <f t="shared" si="10"/>
        <v>0</v>
      </c>
      <c r="I106" s="15">
        <f t="shared" si="16"/>
        <v>1674.5223800253443</v>
      </c>
      <c r="J106" s="15">
        <f t="shared" si="11"/>
        <v>26.091560205794487</v>
      </c>
      <c r="K106" s="15">
        <f t="shared" si="12"/>
        <v>8.9957655083550563</v>
      </c>
      <c r="L106" s="15">
        <f t="shared" si="13"/>
        <v>1577.3657261906344</v>
      </c>
      <c r="M106" s="15">
        <f t="shared" si="14"/>
        <v>-137.6342738093656</v>
      </c>
      <c r="N106" s="22">
        <f t="shared" si="15"/>
        <v>18943.193327031418</v>
      </c>
    </row>
    <row r="107" spans="2:14" x14ac:dyDescent="0.25">
      <c r="B107" s="21">
        <v>20034</v>
      </c>
      <c r="C107" s="15">
        <v>2006</v>
      </c>
      <c r="D107" s="15">
        <v>97</v>
      </c>
      <c r="E107" s="15">
        <f t="shared" si="10"/>
        <v>0</v>
      </c>
      <c r="F107" s="15">
        <f t="shared" si="10"/>
        <v>0</v>
      </c>
      <c r="G107" s="15">
        <f t="shared" si="10"/>
        <v>0</v>
      </c>
      <c r="H107" s="15">
        <f t="shared" si="10"/>
        <v>1</v>
      </c>
      <c r="I107" s="15">
        <f t="shared" si="16"/>
        <v>1845.9917049748444</v>
      </c>
      <c r="J107" s="15">
        <f t="shared" si="11"/>
        <v>49.074117052309575</v>
      </c>
      <c r="K107" s="15">
        <f t="shared" si="12"/>
        <v>111.35273619175291</v>
      </c>
      <c r="L107" s="15">
        <f t="shared" si="13"/>
        <v>1793.2846876287854</v>
      </c>
      <c r="M107" s="15">
        <f t="shared" si="14"/>
        <v>-212.71531237121462</v>
      </c>
      <c r="N107" s="22">
        <f t="shared" si="15"/>
        <v>45247.804117183412</v>
      </c>
    </row>
    <row r="108" spans="2:14" x14ac:dyDescent="0.25">
      <c r="B108" s="21">
        <v>20041</v>
      </c>
      <c r="C108" s="15">
        <v>1909</v>
      </c>
      <c r="D108" s="15">
        <v>98</v>
      </c>
      <c r="E108" s="15">
        <f t="shared" si="10"/>
        <v>1</v>
      </c>
      <c r="F108" s="15">
        <f t="shared" si="10"/>
        <v>0</v>
      </c>
      <c r="G108" s="15">
        <f t="shared" si="10"/>
        <v>0</v>
      </c>
      <c r="H108" s="15">
        <f t="shared" si="10"/>
        <v>0</v>
      </c>
      <c r="I108" s="15">
        <f t="shared" si="16"/>
        <v>1928.2344359587576</v>
      </c>
      <c r="J108" s="15">
        <f t="shared" si="11"/>
        <v>54.317694407808823</v>
      </c>
      <c r="K108" s="15">
        <f t="shared" si="12"/>
        <v>-30.335428255734278</v>
      </c>
      <c r="L108" s="15">
        <f t="shared" si="13"/>
        <v>1860.4680110413049</v>
      </c>
      <c r="M108" s="15">
        <f t="shared" si="14"/>
        <v>-48.531988958695138</v>
      </c>
      <c r="N108" s="22">
        <f t="shared" si="15"/>
        <v>2355.3539522869069</v>
      </c>
    </row>
    <row r="109" spans="2:14" x14ac:dyDescent="0.25">
      <c r="B109" s="21">
        <v>20042</v>
      </c>
      <c r="C109" s="15">
        <v>2014</v>
      </c>
      <c r="D109" s="15">
        <v>99</v>
      </c>
      <c r="E109" s="15">
        <f t="shared" si="10"/>
        <v>0</v>
      </c>
      <c r="F109" s="15">
        <f t="shared" si="10"/>
        <v>1</v>
      </c>
      <c r="G109" s="15">
        <f t="shared" si="10"/>
        <v>0</v>
      </c>
      <c r="H109" s="15">
        <f t="shared" si="10"/>
        <v>0</v>
      </c>
      <c r="I109" s="15">
        <f t="shared" si="16"/>
        <v>2042.9443523836817</v>
      </c>
      <c r="J109" s="15">
        <f t="shared" si="11"/>
        <v>63.865011895064434</v>
      </c>
      <c r="K109" s="15">
        <f t="shared" si="12"/>
        <v>-49.156640807664338</v>
      </c>
      <c r="L109" s="15">
        <f t="shared" si="13"/>
        <v>1925.6346960361514</v>
      </c>
      <c r="M109" s="15">
        <f t="shared" si="14"/>
        <v>-88.365303963848646</v>
      </c>
      <c r="N109" s="22">
        <f t="shared" si="15"/>
        <v>7808.4269446233657</v>
      </c>
    </row>
    <row r="110" spans="2:14" x14ac:dyDescent="0.25">
      <c r="B110" s="21">
        <v>20043</v>
      </c>
      <c r="C110" s="15">
        <v>2350</v>
      </c>
      <c r="D110" s="15">
        <v>100</v>
      </c>
      <c r="E110" s="15">
        <f t="shared" si="10"/>
        <v>0</v>
      </c>
      <c r="F110" s="15">
        <f t="shared" si="10"/>
        <v>0</v>
      </c>
      <c r="G110" s="15">
        <f t="shared" si="10"/>
        <v>1</v>
      </c>
      <c r="H110" s="15">
        <f t="shared" si="10"/>
        <v>0</v>
      </c>
      <c r="I110" s="15">
        <f t="shared" si="16"/>
        <v>2266.8670788196614</v>
      </c>
      <c r="J110" s="15">
        <f t="shared" si="11"/>
        <v>89.168300397573461</v>
      </c>
      <c r="K110" s="15">
        <f t="shared" si="12"/>
        <v>29.56422337902881</v>
      </c>
      <c r="L110" s="15">
        <f t="shared" si="13"/>
        <v>2115.8051297871011</v>
      </c>
      <c r="M110" s="15">
        <f t="shared" si="14"/>
        <v>-234.19487021289888</v>
      </c>
      <c r="N110" s="22">
        <f t="shared" si="15"/>
        <v>54847.237234036547</v>
      </c>
    </row>
    <row r="111" spans="2:14" x14ac:dyDescent="0.25">
      <c r="B111" s="21">
        <v>20044</v>
      </c>
      <c r="C111" s="15">
        <v>3490</v>
      </c>
      <c r="D111" s="15">
        <v>101</v>
      </c>
      <c r="E111" s="15">
        <f t="shared" si="10"/>
        <v>0</v>
      </c>
      <c r="F111" s="15">
        <f t="shared" si="10"/>
        <v>0</v>
      </c>
      <c r="G111" s="15">
        <f t="shared" si="10"/>
        <v>0</v>
      </c>
      <c r="H111" s="15">
        <f t="shared" si="10"/>
        <v>1</v>
      </c>
      <c r="I111" s="15">
        <f t="shared" si="16"/>
        <v>3054.9273786928097</v>
      </c>
      <c r="J111" s="15">
        <f t="shared" si="11"/>
        <v>199.65510789416095</v>
      </c>
      <c r="K111" s="15">
        <f t="shared" si="12"/>
        <v>201.16490606182577</v>
      </c>
      <c r="L111" s="15">
        <f t="shared" si="13"/>
        <v>2467.3881154089877</v>
      </c>
      <c r="M111" s="15">
        <f t="shared" si="14"/>
        <v>-1022.6118845910123</v>
      </c>
      <c r="N111" s="22">
        <f t="shared" si="15"/>
        <v>1045735.0665067818</v>
      </c>
    </row>
    <row r="112" spans="2:14" x14ac:dyDescent="0.25">
      <c r="B112" s="21">
        <v>20051</v>
      </c>
      <c r="C112" s="15">
        <v>3243</v>
      </c>
      <c r="D112" s="15">
        <v>102</v>
      </c>
      <c r="E112" s="15">
        <f t="shared" si="10"/>
        <v>1</v>
      </c>
      <c r="F112" s="15">
        <f t="shared" si="10"/>
        <v>0</v>
      </c>
      <c r="G112" s="15">
        <f t="shared" si="10"/>
        <v>0</v>
      </c>
      <c r="H112" s="15">
        <f t="shared" si="10"/>
        <v>0</v>
      </c>
      <c r="I112" s="15">
        <f t="shared" si="16"/>
        <v>3267.3989628048012</v>
      </c>
      <c r="J112" s="15">
        <f t="shared" si="11"/>
        <v>201.68124575484126</v>
      </c>
      <c r="K112" s="15">
        <f t="shared" si="12"/>
        <v>-28.688427660398904</v>
      </c>
      <c r="L112" s="15">
        <f t="shared" si="13"/>
        <v>3224.2470583312365</v>
      </c>
      <c r="M112" s="15">
        <f t="shared" si="14"/>
        <v>-18.752941668763469</v>
      </c>
      <c r="N112" s="22">
        <f t="shared" si="15"/>
        <v>351.67282123204524</v>
      </c>
    </row>
    <row r="113" spans="2:14" x14ac:dyDescent="0.25">
      <c r="B113" s="21">
        <v>20052</v>
      </c>
      <c r="C113" s="15">
        <v>3520</v>
      </c>
      <c r="D113" s="15">
        <v>103</v>
      </c>
      <c r="E113" s="15">
        <f t="shared" si="10"/>
        <v>0</v>
      </c>
      <c r="F113" s="15">
        <f t="shared" si="10"/>
        <v>1</v>
      </c>
      <c r="G113" s="15">
        <f t="shared" si="10"/>
        <v>0</v>
      </c>
      <c r="H113" s="15">
        <f t="shared" si="10"/>
        <v>0</v>
      </c>
      <c r="I113" s="15">
        <f t="shared" si="16"/>
        <v>3537.4762627108958</v>
      </c>
      <c r="J113" s="15">
        <f t="shared" si="11"/>
        <v>212.49387728332653</v>
      </c>
      <c r="K113" s="15">
        <f t="shared" si="12"/>
        <v>-40.367302771910069</v>
      </c>
      <c r="L113" s="15">
        <f t="shared" si="13"/>
        <v>3419.9235677519782</v>
      </c>
      <c r="M113" s="15">
        <f t="shared" si="14"/>
        <v>-100.07643224802177</v>
      </c>
      <c r="N113" s="22">
        <f t="shared" si="15"/>
        <v>10015.292291492893</v>
      </c>
    </row>
    <row r="114" spans="2:14" ht="15.75" thickBot="1" x14ac:dyDescent="0.3">
      <c r="B114" s="26">
        <v>20053</v>
      </c>
      <c r="C114" s="27">
        <v>3678</v>
      </c>
      <c r="D114" s="27">
        <v>104</v>
      </c>
      <c r="E114" s="27">
        <f t="shared" si="10"/>
        <v>0</v>
      </c>
      <c r="F114" s="27">
        <f t="shared" si="10"/>
        <v>0</v>
      </c>
      <c r="G114" s="27">
        <f t="shared" si="10"/>
        <v>1</v>
      </c>
      <c r="H114" s="27">
        <f t="shared" si="10"/>
        <v>0</v>
      </c>
      <c r="I114" s="27">
        <f t="shared" si="16"/>
        <v>3680.5776800564117</v>
      </c>
      <c r="J114" s="27">
        <f t="shared" si="11"/>
        <v>201.52372543065607</v>
      </c>
      <c r="K114" s="27">
        <f t="shared" si="12"/>
        <v>20.646840715736857</v>
      </c>
      <c r="L114" s="27">
        <f t="shared" si="13"/>
        <v>3779.5343633732509</v>
      </c>
      <c r="M114" s="27">
        <f t="shared" si="14"/>
        <v>101.53436337325093</v>
      </c>
      <c r="N114" s="28">
        <f t="shared" si="15"/>
        <v>10309.226945611359</v>
      </c>
    </row>
  </sheetData>
  <mergeCells count="1">
    <mergeCell ref="B2:S2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32E42-0D89-0E4D-9A53-9BA0B913A8FB}">
  <dimension ref="B1:S113"/>
  <sheetViews>
    <sheetView showGridLines="0" zoomScale="93" workbookViewId="0">
      <selection activeCell="R19" sqref="R19"/>
    </sheetView>
  </sheetViews>
  <sheetFormatPr defaultColWidth="11.42578125" defaultRowHeight="15" x14ac:dyDescent="0.25"/>
  <cols>
    <col min="2" max="4" width="12.42578125" style="15" customWidth="1"/>
    <col min="5" max="13" width="11" style="15" bestFit="1" customWidth="1"/>
    <col min="14" max="14" width="12.7109375" style="15" bestFit="1" customWidth="1"/>
  </cols>
  <sheetData>
    <row r="1" spans="2:19" ht="15.75" thickBot="1" x14ac:dyDescent="0.3"/>
    <row r="2" spans="2:19" ht="24" thickBot="1" x14ac:dyDescent="0.4">
      <c r="B2" s="86" t="s">
        <v>33</v>
      </c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8"/>
    </row>
    <row r="3" spans="2:19" ht="15.75" thickBot="1" x14ac:dyDescent="0.3"/>
    <row r="4" spans="2:19" x14ac:dyDescent="0.25">
      <c r="B4" s="29" t="s">
        <v>25</v>
      </c>
      <c r="C4" s="30" t="s">
        <v>0</v>
      </c>
      <c r="D4" s="30" t="s">
        <v>20</v>
      </c>
      <c r="E4" s="30" t="s">
        <v>21</v>
      </c>
      <c r="F4" s="30" t="s">
        <v>22</v>
      </c>
      <c r="G4" s="30" t="s">
        <v>23</v>
      </c>
      <c r="H4" s="31" t="s">
        <v>12</v>
      </c>
      <c r="K4" s="40" t="s">
        <v>16</v>
      </c>
      <c r="L4" s="41" t="s">
        <v>26</v>
      </c>
      <c r="M4" s="41" t="s">
        <v>27</v>
      </c>
      <c r="N4" s="42" t="s">
        <v>17</v>
      </c>
    </row>
    <row r="5" spans="2:19" ht="15.75" thickBot="1" x14ac:dyDescent="0.3">
      <c r="B5" s="33">
        <v>-4.7270863590042129</v>
      </c>
      <c r="C5" s="34">
        <v>13.603484818502229</v>
      </c>
      <c r="D5" s="34">
        <v>1.470617861634343</v>
      </c>
      <c r="E5" s="34">
        <v>-1.646368306292928</v>
      </c>
      <c r="F5" s="34">
        <v>-7.3213521660763838</v>
      </c>
      <c r="G5" s="34">
        <v>7.4971026107349692</v>
      </c>
      <c r="H5" s="35">
        <f>SUM(D5:G5)</f>
        <v>0</v>
      </c>
      <c r="K5" s="43">
        <v>0.68343817435203491</v>
      </c>
      <c r="L5" s="44">
        <v>0.15808852809803675</v>
      </c>
      <c r="M5" s="44">
        <v>0.277437914689875</v>
      </c>
      <c r="N5" s="45">
        <f>SUM(N10:N113)</f>
        <v>5740486.5294716544</v>
      </c>
    </row>
    <row r="8" spans="2:19" ht="15.75" thickBot="1" x14ac:dyDescent="0.3"/>
    <row r="9" spans="2:19" ht="15.75" thickBot="1" x14ac:dyDescent="0.3">
      <c r="B9" s="16" t="s">
        <v>1</v>
      </c>
      <c r="C9" s="17" t="s">
        <v>2</v>
      </c>
      <c r="D9" s="46" t="s">
        <v>0</v>
      </c>
      <c r="E9" s="17" t="s">
        <v>20</v>
      </c>
      <c r="F9" s="17" t="s">
        <v>21</v>
      </c>
      <c r="G9" s="17" t="s">
        <v>22</v>
      </c>
      <c r="H9" s="17" t="s">
        <v>23</v>
      </c>
      <c r="I9" s="47" t="s">
        <v>28</v>
      </c>
      <c r="J9" s="47" t="s">
        <v>0</v>
      </c>
      <c r="K9" s="47" t="s">
        <v>29</v>
      </c>
      <c r="L9" s="47" t="s">
        <v>24</v>
      </c>
      <c r="M9" s="47" t="s">
        <v>14</v>
      </c>
      <c r="N9" s="48" t="s">
        <v>15</v>
      </c>
      <c r="P9" s="49" t="s">
        <v>30</v>
      </c>
      <c r="Q9" s="38" t="s">
        <v>1</v>
      </c>
      <c r="R9" s="39" t="s">
        <v>24</v>
      </c>
    </row>
    <row r="10" spans="2:19" x14ac:dyDescent="0.25">
      <c r="B10" s="21">
        <v>19794</v>
      </c>
      <c r="C10" s="15">
        <v>19.539999959999999</v>
      </c>
      <c r="D10" s="15">
        <v>1</v>
      </c>
      <c r="E10" s="15">
        <f>IF(RIGHT($B10,1)=RIGHT(E$9,1),1,0)</f>
        <v>0</v>
      </c>
      <c r="F10" s="15">
        <f t="shared" ref="F10:H25" si="0">IF(RIGHT($B10,1)=RIGHT(F$9,1),1,0)</f>
        <v>0</v>
      </c>
      <c r="G10" s="15">
        <f t="shared" si="0"/>
        <v>0</v>
      </c>
      <c r="H10" s="15">
        <f t="shared" si="0"/>
        <v>1</v>
      </c>
      <c r="N10" s="22"/>
      <c r="P10" s="50">
        <v>1</v>
      </c>
      <c r="Q10" s="51">
        <v>20054</v>
      </c>
      <c r="R10" s="52">
        <f>$I$113+$J$113*P10+K110</f>
        <v>4083.2663115488936</v>
      </c>
    </row>
    <row r="11" spans="2:19" x14ac:dyDescent="0.25">
      <c r="B11" s="21">
        <v>19801</v>
      </c>
      <c r="C11" s="15">
        <v>23.54999995</v>
      </c>
      <c r="D11" s="15">
        <v>2</v>
      </c>
      <c r="E11" s="15">
        <f t="shared" ref="E11:H42" si="1">IF(RIGHT($B11,1)=RIGHT(E$9,1),1,0)</f>
        <v>1</v>
      </c>
      <c r="F11" s="15">
        <f t="shared" si="0"/>
        <v>0</v>
      </c>
      <c r="G11" s="15">
        <f t="shared" si="0"/>
        <v>0</v>
      </c>
      <c r="H11" s="15">
        <f t="shared" si="0"/>
        <v>0</v>
      </c>
      <c r="N11" s="22"/>
      <c r="P11" s="50">
        <v>2</v>
      </c>
      <c r="Q11" s="51">
        <v>20061</v>
      </c>
      <c r="R11" s="52">
        <f t="shared" ref="R11:R13" si="2">$I$113+$J$113*P11+K111</f>
        <v>4054.936703257325</v>
      </c>
    </row>
    <row r="12" spans="2:19" x14ac:dyDescent="0.25">
      <c r="B12" s="21">
        <v>19802</v>
      </c>
      <c r="C12" s="15">
        <v>32.568999890000001</v>
      </c>
      <c r="D12" s="15">
        <v>3</v>
      </c>
      <c r="E12" s="15">
        <f t="shared" si="1"/>
        <v>0</v>
      </c>
      <c r="F12" s="15">
        <f t="shared" si="0"/>
        <v>1</v>
      </c>
      <c r="G12" s="15">
        <f t="shared" si="0"/>
        <v>0</v>
      </c>
      <c r="H12" s="15">
        <f t="shared" si="0"/>
        <v>0</v>
      </c>
      <c r="N12" s="22"/>
      <c r="P12" s="50">
        <v>3</v>
      </c>
      <c r="Q12" s="51">
        <v>20062</v>
      </c>
      <c r="R12" s="52">
        <f t="shared" si="2"/>
        <v>4244.7815535764703</v>
      </c>
    </row>
    <row r="13" spans="2:19" ht="15.75" thickBot="1" x14ac:dyDescent="0.3">
      <c r="B13" s="21">
        <v>19803</v>
      </c>
      <c r="C13" s="15">
        <v>41.466999889999997</v>
      </c>
      <c r="D13" s="15">
        <v>4</v>
      </c>
      <c r="E13" s="15">
        <f t="shared" si="1"/>
        <v>0</v>
      </c>
      <c r="F13" s="15">
        <f t="shared" si="0"/>
        <v>0</v>
      </c>
      <c r="G13" s="15">
        <f t="shared" si="0"/>
        <v>1</v>
      </c>
      <c r="H13" s="15">
        <f t="shared" si="0"/>
        <v>0</v>
      </c>
      <c r="K13" s="15">
        <f>F5</f>
        <v>-7.3213521660763838</v>
      </c>
      <c r="N13" s="22"/>
      <c r="P13" s="53">
        <v>4</v>
      </c>
      <c r="Q13" s="54">
        <v>20063</v>
      </c>
      <c r="R13" s="55">
        <f t="shared" si="2"/>
        <v>4507.3194224947729</v>
      </c>
    </row>
    <row r="14" spans="2:19" x14ac:dyDescent="0.25">
      <c r="B14" s="21">
        <v>19804</v>
      </c>
      <c r="C14" s="15">
        <v>67.620999810000001</v>
      </c>
      <c r="D14" s="15">
        <v>5</v>
      </c>
      <c r="E14" s="15">
        <f t="shared" si="1"/>
        <v>0</v>
      </c>
      <c r="F14" s="15">
        <f t="shared" si="0"/>
        <v>0</v>
      </c>
      <c r="G14" s="15">
        <f t="shared" si="0"/>
        <v>0</v>
      </c>
      <c r="H14" s="15">
        <f t="shared" si="0"/>
        <v>1</v>
      </c>
      <c r="K14" s="15">
        <f>G5</f>
        <v>7.4971026107349692</v>
      </c>
      <c r="N14" s="22"/>
    </row>
    <row r="15" spans="2:19" x14ac:dyDescent="0.25">
      <c r="B15" s="21">
        <v>19811</v>
      </c>
      <c r="C15" s="15">
        <v>78.764999869999997</v>
      </c>
      <c r="D15" s="15">
        <v>6</v>
      </c>
      <c r="E15" s="15">
        <f t="shared" si="1"/>
        <v>1</v>
      </c>
      <c r="F15" s="15">
        <f t="shared" si="0"/>
        <v>0</v>
      </c>
      <c r="G15" s="15">
        <f t="shared" si="0"/>
        <v>0</v>
      </c>
      <c r="H15" s="15">
        <f t="shared" si="0"/>
        <v>0</v>
      </c>
      <c r="K15" s="15">
        <f>D5</f>
        <v>1.470617861634343</v>
      </c>
      <c r="N15" s="22"/>
    </row>
    <row r="16" spans="2:19" x14ac:dyDescent="0.25">
      <c r="B16" s="21">
        <v>19812</v>
      </c>
      <c r="C16" s="15">
        <v>90.718999859999997</v>
      </c>
      <c r="D16" s="15">
        <v>7</v>
      </c>
      <c r="E16" s="15">
        <f t="shared" si="1"/>
        <v>0</v>
      </c>
      <c r="F16" s="15">
        <f t="shared" si="0"/>
        <v>1</v>
      </c>
      <c r="G16" s="15">
        <f t="shared" si="0"/>
        <v>0</v>
      </c>
      <c r="H16" s="15">
        <f t="shared" si="0"/>
        <v>0</v>
      </c>
      <c r="K16" s="15">
        <f>E5</f>
        <v>-1.646368306292928</v>
      </c>
      <c r="N16" s="22"/>
    </row>
    <row r="17" spans="2:14" x14ac:dyDescent="0.25">
      <c r="B17" s="21">
        <v>19813</v>
      </c>
      <c r="C17" s="15">
        <v>97.677999970000002</v>
      </c>
      <c r="D17" s="15">
        <v>8</v>
      </c>
      <c r="E17" s="15">
        <f t="shared" si="1"/>
        <v>0</v>
      </c>
      <c r="F17" s="15">
        <f t="shared" si="0"/>
        <v>0</v>
      </c>
      <c r="G17" s="15">
        <f t="shared" si="0"/>
        <v>1</v>
      </c>
      <c r="H17" s="15">
        <f t="shared" si="0"/>
        <v>0</v>
      </c>
      <c r="I17" s="15">
        <f>C17-K13</f>
        <v>104.99935213607638</v>
      </c>
      <c r="J17" s="15">
        <f>C5</f>
        <v>13.603484818502229</v>
      </c>
      <c r="K17" s="15">
        <f>F5</f>
        <v>-7.3213521660763838</v>
      </c>
      <c r="N17" s="22"/>
    </row>
    <row r="18" spans="2:14" x14ac:dyDescent="0.25">
      <c r="B18" s="21">
        <v>19814</v>
      </c>
      <c r="C18" s="15">
        <v>133.553</v>
      </c>
      <c r="D18" s="15">
        <v>9</v>
      </c>
      <c r="E18" s="15">
        <f t="shared" si="1"/>
        <v>0</v>
      </c>
      <c r="F18" s="15">
        <f t="shared" si="0"/>
        <v>0</v>
      </c>
      <c r="G18" s="15">
        <f t="shared" si="0"/>
        <v>0</v>
      </c>
      <c r="H18" s="15">
        <f t="shared" si="0"/>
        <v>1</v>
      </c>
      <c r="I18" s="15">
        <f t="shared" ref="I18" si="3">$K$5*(C18-K14)+(1-$K$5)*(I17+J17)</f>
        <v>123.69654297139607</v>
      </c>
      <c r="J18" s="15">
        <f>$L$5*(I18-I17)+(1-$L$5)*J17</f>
        <v>14.408741305265014</v>
      </c>
      <c r="K18" s="15">
        <f>$M$5*(C18-I18)+(1-$M$5)*K14</f>
        <v>8.1516769804428773</v>
      </c>
      <c r="L18" s="15">
        <f>I17+J17+K14</f>
        <v>126.09993956531358</v>
      </c>
      <c r="M18" s="15">
        <f>L18-C18</f>
        <v>-7.4530604346864209</v>
      </c>
      <c r="N18" s="22">
        <f>M18^2</f>
        <v>55.548109843088142</v>
      </c>
    </row>
    <row r="19" spans="2:14" x14ac:dyDescent="0.25">
      <c r="B19" s="21">
        <v>19821</v>
      </c>
      <c r="C19" s="15">
        <v>131.0189996</v>
      </c>
      <c r="D19" s="15">
        <v>10</v>
      </c>
      <c r="E19" s="15">
        <f t="shared" si="1"/>
        <v>1</v>
      </c>
      <c r="F19" s="15">
        <f t="shared" si="0"/>
        <v>0</v>
      </c>
      <c r="G19" s="15">
        <f t="shared" si="0"/>
        <v>0</v>
      </c>
      <c r="H19" s="15">
        <f t="shared" si="0"/>
        <v>0</v>
      </c>
      <c r="I19" s="15">
        <f>$K$5*(C19-K15)+(1-$K$5)*(I18+J18)</f>
        <v>132.25717042778018</v>
      </c>
      <c r="J19" s="15">
        <f t="shared" ref="J19:J82" si="4">$L$5*(I19-I18)+(1-$L$5)*J18</f>
        <v>13.484221594745687</v>
      </c>
      <c r="K19" s="15">
        <f t="shared" ref="K19:K82" si="5">$M$5*(C19-I19)+(1-$M$5)*K15</f>
        <v>0.71909717630765813</v>
      </c>
      <c r="L19" s="15">
        <f t="shared" ref="L19:L82" si="6">I18+J18+K15</f>
        <v>139.57590213829542</v>
      </c>
      <c r="M19" s="15">
        <f t="shared" ref="M19:M82" si="7">L19-C19</f>
        <v>8.556902538295418</v>
      </c>
      <c r="N19" s="22">
        <f t="shared" ref="N19:N82" si="8">M19^2</f>
        <v>73.220581049886562</v>
      </c>
    </row>
    <row r="20" spans="2:14" x14ac:dyDescent="0.25">
      <c r="B20" s="21">
        <v>19822</v>
      </c>
      <c r="C20" s="15">
        <v>142.6809998</v>
      </c>
      <c r="D20" s="15">
        <v>11</v>
      </c>
      <c r="E20" s="15">
        <f t="shared" si="1"/>
        <v>0</v>
      </c>
      <c r="F20" s="15">
        <f t="shared" si="0"/>
        <v>1</v>
      </c>
      <c r="G20" s="15">
        <f t="shared" si="0"/>
        <v>0</v>
      </c>
      <c r="H20" s="15">
        <f t="shared" si="0"/>
        <v>0</v>
      </c>
      <c r="I20" s="15">
        <f t="shared" ref="I20:I83" si="9">$K$5*(C20-K16)+(1-$K$5)*(I19+J19)</f>
        <v>144.77499409872553</v>
      </c>
      <c r="J20" s="15">
        <f t="shared" si="4"/>
        <v>13.331445169415092</v>
      </c>
      <c r="K20" s="15">
        <f t="shared" si="5"/>
        <v>-1.7705567281944159</v>
      </c>
      <c r="L20" s="15">
        <f t="shared" si="6"/>
        <v>144.09502371623293</v>
      </c>
      <c r="M20" s="15">
        <f t="shared" si="7"/>
        <v>1.4140239162329351</v>
      </c>
      <c r="N20" s="22">
        <f t="shared" si="8"/>
        <v>1.9994636356787268</v>
      </c>
    </row>
    <row r="21" spans="2:14" x14ac:dyDescent="0.25">
      <c r="B21" s="21">
        <v>19823</v>
      </c>
      <c r="C21" s="15">
        <v>175.80799959999999</v>
      </c>
      <c r="D21" s="15">
        <v>12</v>
      </c>
      <c r="E21" s="15">
        <f t="shared" si="1"/>
        <v>0</v>
      </c>
      <c r="F21" s="15">
        <f t="shared" si="0"/>
        <v>0</v>
      </c>
      <c r="G21" s="15">
        <f t="shared" si="0"/>
        <v>1</v>
      </c>
      <c r="H21" s="15">
        <f t="shared" si="0"/>
        <v>0</v>
      </c>
      <c r="I21" s="15">
        <f t="shared" si="9"/>
        <v>175.20805290270056</v>
      </c>
      <c r="J21" s="15">
        <f t="shared" si="4"/>
        <v>16.035014097003987</v>
      </c>
      <c r="K21" s="15">
        <f t="shared" si="5"/>
        <v>-5.1236835277861204</v>
      </c>
      <c r="L21" s="15">
        <f t="shared" si="6"/>
        <v>150.78508710206424</v>
      </c>
      <c r="M21" s="15">
        <f t="shared" si="7"/>
        <v>-25.022912497935749</v>
      </c>
      <c r="N21" s="22">
        <f t="shared" si="8"/>
        <v>626.14614987934908</v>
      </c>
    </row>
    <row r="22" spans="2:14" x14ac:dyDescent="0.25">
      <c r="B22" s="21">
        <v>19824</v>
      </c>
      <c r="C22" s="15">
        <v>214.2929997</v>
      </c>
      <c r="D22" s="15">
        <v>13</v>
      </c>
      <c r="E22" s="15">
        <f t="shared" si="1"/>
        <v>0</v>
      </c>
      <c r="F22" s="15">
        <f t="shared" si="0"/>
        <v>0</v>
      </c>
      <c r="G22" s="15">
        <f t="shared" si="0"/>
        <v>0</v>
      </c>
      <c r="H22" s="15">
        <f t="shared" si="0"/>
        <v>1</v>
      </c>
      <c r="I22" s="15">
        <f t="shared" si="9"/>
        <v>201.42510368991034</v>
      </c>
      <c r="J22" s="15">
        <f t="shared" si="4"/>
        <v>17.644677290398828</v>
      </c>
      <c r="K22" s="15">
        <f t="shared" si="5"/>
        <v>9.4601349532487831</v>
      </c>
      <c r="L22" s="15">
        <f t="shared" si="6"/>
        <v>199.39474398014744</v>
      </c>
      <c r="M22" s="15">
        <f t="shared" si="7"/>
        <v>-14.898255719852557</v>
      </c>
      <c r="N22" s="22">
        <f t="shared" si="8"/>
        <v>221.95802349411943</v>
      </c>
    </row>
    <row r="23" spans="2:14" x14ac:dyDescent="0.25">
      <c r="B23" s="21">
        <v>19831</v>
      </c>
      <c r="C23" s="15">
        <v>227.98199990000001</v>
      </c>
      <c r="D23" s="15">
        <v>14</v>
      </c>
      <c r="E23" s="15">
        <f t="shared" si="1"/>
        <v>1</v>
      </c>
      <c r="F23" s="15">
        <f t="shared" si="0"/>
        <v>0</v>
      </c>
      <c r="G23" s="15">
        <f t="shared" si="0"/>
        <v>0</v>
      </c>
      <c r="H23" s="15">
        <f t="shared" si="0"/>
        <v>0</v>
      </c>
      <c r="I23" s="15">
        <f t="shared" si="9"/>
        <v>224.66927314685091</v>
      </c>
      <c r="J23" s="15">
        <f t="shared" si="4"/>
        <v>18.529892765103899</v>
      </c>
      <c r="K23" s="15">
        <f t="shared" si="5"/>
        <v>1.4386683575845285</v>
      </c>
      <c r="L23" s="15">
        <f t="shared" si="6"/>
        <v>219.78887815661682</v>
      </c>
      <c r="M23" s="15">
        <f t="shared" si="7"/>
        <v>-8.1931217433831875</v>
      </c>
      <c r="N23" s="22">
        <f t="shared" si="8"/>
        <v>67.127243901898368</v>
      </c>
    </row>
    <row r="24" spans="2:14" x14ac:dyDescent="0.25">
      <c r="B24" s="21">
        <v>19832</v>
      </c>
      <c r="C24" s="15">
        <v>267.28399940000003</v>
      </c>
      <c r="D24" s="15">
        <v>15</v>
      </c>
      <c r="E24" s="15">
        <f t="shared" si="1"/>
        <v>0</v>
      </c>
      <c r="F24" s="15">
        <f t="shared" si="0"/>
        <v>1</v>
      </c>
      <c r="G24" s="15">
        <f t="shared" si="0"/>
        <v>0</v>
      </c>
      <c r="H24" s="15">
        <f t="shared" si="0"/>
        <v>0</v>
      </c>
      <c r="I24" s="15">
        <f t="shared" si="9"/>
        <v>260.86972659850107</v>
      </c>
      <c r="J24" s="15">
        <f t="shared" si="4"/>
        <v>21.323405694707031</v>
      </c>
      <c r="K24" s="15">
        <f t="shared" si="5"/>
        <v>0.50022530861582259</v>
      </c>
      <c r="L24" s="15">
        <f t="shared" si="6"/>
        <v>241.42860918376041</v>
      </c>
      <c r="M24" s="15">
        <f t="shared" si="7"/>
        <v>-25.855390216239613</v>
      </c>
      <c r="N24" s="22">
        <f t="shared" si="8"/>
        <v>668.50120323401904</v>
      </c>
    </row>
    <row r="25" spans="2:14" x14ac:dyDescent="0.25">
      <c r="B25" s="21">
        <v>19833</v>
      </c>
      <c r="C25" s="15">
        <v>273.2099991</v>
      </c>
      <c r="D25" s="15">
        <v>16</v>
      </c>
      <c r="E25" s="15">
        <f t="shared" si="1"/>
        <v>0</v>
      </c>
      <c r="F25" s="15">
        <f t="shared" si="0"/>
        <v>0</v>
      </c>
      <c r="G25" s="15">
        <f t="shared" si="0"/>
        <v>1</v>
      </c>
      <c r="H25" s="15">
        <f t="shared" si="0"/>
        <v>0</v>
      </c>
      <c r="I25" s="15">
        <f t="shared" si="9"/>
        <v>279.55543705986855</v>
      </c>
      <c r="J25" s="15">
        <f t="shared" si="4"/>
        <v>20.906416337697173</v>
      </c>
      <c r="K25" s="15">
        <f t="shared" si="5"/>
        <v>-5.4626445296861812</v>
      </c>
      <c r="L25" s="15">
        <f t="shared" si="6"/>
        <v>277.06944876542201</v>
      </c>
      <c r="M25" s="15">
        <f t="shared" si="7"/>
        <v>3.8594496654220052</v>
      </c>
      <c r="N25" s="22">
        <f t="shared" si="8"/>
        <v>14.895351719926028</v>
      </c>
    </row>
    <row r="26" spans="2:14" x14ac:dyDescent="0.25">
      <c r="B26" s="21">
        <v>19834</v>
      </c>
      <c r="C26" s="15">
        <v>316.2279997</v>
      </c>
      <c r="D26" s="15">
        <v>17</v>
      </c>
      <c r="E26" s="15">
        <f t="shared" si="1"/>
        <v>0</v>
      </c>
      <c r="F26" s="15">
        <f t="shared" si="1"/>
        <v>0</v>
      </c>
      <c r="G26" s="15">
        <f t="shared" si="1"/>
        <v>0</v>
      </c>
      <c r="H26" s="15">
        <f t="shared" si="1"/>
        <v>1</v>
      </c>
      <c r="I26" s="15">
        <f t="shared" si="9"/>
        <v>304.77162228149626</v>
      </c>
      <c r="J26" s="15">
        <f t="shared" si="4"/>
        <v>21.587741357000471</v>
      </c>
      <c r="K26" s="15">
        <f t="shared" si="5"/>
        <v>10.013968300024493</v>
      </c>
      <c r="L26" s="15">
        <f t="shared" si="6"/>
        <v>309.9219883508145</v>
      </c>
      <c r="M26" s="15">
        <f t="shared" si="7"/>
        <v>-6.3060113491854963</v>
      </c>
      <c r="N26" s="22">
        <f t="shared" si="8"/>
        <v>39.765779136056281</v>
      </c>
    </row>
    <row r="27" spans="2:14" x14ac:dyDescent="0.25">
      <c r="B27" s="21">
        <v>19841</v>
      </c>
      <c r="C27" s="15">
        <v>300.10199929999999</v>
      </c>
      <c r="D27" s="15">
        <v>18</v>
      </c>
      <c r="E27" s="15">
        <f t="shared" si="1"/>
        <v>1</v>
      </c>
      <c r="F27" s="15">
        <f t="shared" si="1"/>
        <v>0</v>
      </c>
      <c r="G27" s="15">
        <f t="shared" si="1"/>
        <v>0</v>
      </c>
      <c r="H27" s="15">
        <f t="shared" si="1"/>
        <v>0</v>
      </c>
      <c r="I27" s="15">
        <f t="shared" si="9"/>
        <v>307.4308376158927</v>
      </c>
      <c r="J27" s="15">
        <f t="shared" si="4"/>
        <v>18.595358539021614</v>
      </c>
      <c r="K27" s="15">
        <f t="shared" si="5"/>
        <v>-0.99377041093455931</v>
      </c>
      <c r="L27" s="15">
        <f t="shared" si="6"/>
        <v>327.79803199608125</v>
      </c>
      <c r="M27" s="15">
        <f t="shared" si="7"/>
        <v>27.696032696081261</v>
      </c>
      <c r="N27" s="22">
        <f t="shared" si="8"/>
        <v>767.07022710240221</v>
      </c>
    </row>
    <row r="28" spans="2:14" x14ac:dyDescent="0.25">
      <c r="B28" s="21">
        <v>19842</v>
      </c>
      <c r="C28" s="15">
        <v>422.14299970000002</v>
      </c>
      <c r="D28" s="15">
        <v>19</v>
      </c>
      <c r="E28" s="15">
        <f t="shared" si="1"/>
        <v>0</v>
      </c>
      <c r="F28" s="15">
        <f t="shared" si="1"/>
        <v>1</v>
      </c>
      <c r="G28" s="15">
        <f t="shared" si="1"/>
        <v>0</v>
      </c>
      <c r="H28" s="15">
        <f t="shared" si="1"/>
        <v>0</v>
      </c>
      <c r="I28" s="15">
        <f t="shared" si="9"/>
        <v>391.37421582263579</v>
      </c>
      <c r="J28" s="15">
        <f t="shared" si="4"/>
        <v>28.92613078241326</v>
      </c>
      <c r="K28" s="15">
        <f t="shared" si="5"/>
        <v>8.8978710785977277</v>
      </c>
      <c r="L28" s="15">
        <f t="shared" si="6"/>
        <v>326.52642146353014</v>
      </c>
      <c r="M28" s="15">
        <f t="shared" si="7"/>
        <v>-95.616578236469877</v>
      </c>
      <c r="N28" s="22">
        <f t="shared" si="8"/>
        <v>9142.5300336509645</v>
      </c>
    </row>
    <row r="29" spans="2:14" x14ac:dyDescent="0.25">
      <c r="B29" s="21">
        <v>19843</v>
      </c>
      <c r="C29" s="15">
        <v>477.39899919999999</v>
      </c>
      <c r="D29" s="15">
        <v>20</v>
      </c>
      <c r="E29" s="15">
        <f t="shared" si="1"/>
        <v>0</v>
      </c>
      <c r="F29" s="15">
        <f t="shared" si="1"/>
        <v>0</v>
      </c>
      <c r="G29" s="15">
        <f t="shared" si="1"/>
        <v>1</v>
      </c>
      <c r="H29" s="15">
        <f t="shared" si="1"/>
        <v>0</v>
      </c>
      <c r="I29" s="15">
        <f t="shared" si="9"/>
        <v>463.05712529700628</v>
      </c>
      <c r="J29" s="15">
        <f t="shared" si="4"/>
        <v>35.685486992038278</v>
      </c>
      <c r="K29" s="15">
        <f t="shared" si="5"/>
        <v>3.1879765713719532E-2</v>
      </c>
      <c r="L29" s="15">
        <f t="shared" si="6"/>
        <v>414.83770207536287</v>
      </c>
      <c r="M29" s="15">
        <f t="shared" si="7"/>
        <v>-62.561297124637122</v>
      </c>
      <c r="N29" s="22">
        <f t="shared" si="8"/>
        <v>3913.9158979171289</v>
      </c>
    </row>
    <row r="30" spans="2:14" x14ac:dyDescent="0.25">
      <c r="B30" s="21">
        <v>19844</v>
      </c>
      <c r="C30" s="15">
        <v>698.29599949999999</v>
      </c>
      <c r="D30" s="15">
        <v>21</v>
      </c>
      <c r="E30" s="15">
        <f t="shared" si="1"/>
        <v>0</v>
      </c>
      <c r="F30" s="15">
        <f t="shared" si="1"/>
        <v>0</v>
      </c>
      <c r="G30" s="15">
        <f t="shared" si="1"/>
        <v>0</v>
      </c>
      <c r="H30" s="15">
        <f t="shared" si="1"/>
        <v>1</v>
      </c>
      <c r="I30" s="15">
        <f t="shared" si="9"/>
        <v>628.28108671727671</v>
      </c>
      <c r="J30" s="15">
        <f t="shared" si="4"/>
        <v>56.164033746462671</v>
      </c>
      <c r="K30" s="15">
        <f t="shared" si="5"/>
        <v>26.660505216727408</v>
      </c>
      <c r="L30" s="15">
        <f t="shared" si="6"/>
        <v>508.75658058906907</v>
      </c>
      <c r="M30" s="15">
        <f t="shared" si="7"/>
        <v>-189.53941891093092</v>
      </c>
      <c r="N30" s="22">
        <f t="shared" si="8"/>
        <v>35925.191321093356</v>
      </c>
    </row>
    <row r="31" spans="2:14" x14ac:dyDescent="0.25">
      <c r="B31" s="21">
        <v>19851</v>
      </c>
      <c r="C31" s="15">
        <v>435.34399989999997</v>
      </c>
      <c r="D31" s="15">
        <v>22</v>
      </c>
      <c r="E31" s="15">
        <f t="shared" si="1"/>
        <v>1</v>
      </c>
      <c r="F31" s="15">
        <f t="shared" si="1"/>
        <v>0</v>
      </c>
      <c r="G31" s="15">
        <f t="shared" si="1"/>
        <v>0</v>
      </c>
      <c r="H31" s="15">
        <f t="shared" si="1"/>
        <v>0</v>
      </c>
      <c r="I31" s="15">
        <f t="shared" si="9"/>
        <v>514.87908603198537</v>
      </c>
      <c r="J31" s="15">
        <f t="shared" si="4"/>
        <v>29.35758894772566</v>
      </c>
      <c r="K31" s="15">
        <f t="shared" si="5"/>
        <v>-22.784109261582</v>
      </c>
      <c r="L31" s="15">
        <f t="shared" si="6"/>
        <v>683.45135005280486</v>
      </c>
      <c r="M31" s="15">
        <f t="shared" si="7"/>
        <v>248.10735015280488</v>
      </c>
      <c r="N31" s="22">
        <f t="shared" si="8"/>
        <v>61557.257199846528</v>
      </c>
    </row>
    <row r="32" spans="2:14" x14ac:dyDescent="0.25">
      <c r="B32" s="21">
        <v>19852</v>
      </c>
      <c r="C32" s="15">
        <v>374.92899990000001</v>
      </c>
      <c r="D32" s="15">
        <v>23</v>
      </c>
      <c r="E32" s="15">
        <f t="shared" si="1"/>
        <v>0</v>
      </c>
      <c r="F32" s="15">
        <f t="shared" si="1"/>
        <v>1</v>
      </c>
      <c r="G32" s="15">
        <f t="shared" si="1"/>
        <v>0</v>
      </c>
      <c r="H32" s="15">
        <f t="shared" si="1"/>
        <v>0</v>
      </c>
      <c r="I32" s="15">
        <f t="shared" si="9"/>
        <v>422.44420185386917</v>
      </c>
      <c r="J32" s="15">
        <f t="shared" si="4"/>
        <v>10.103596137841626</v>
      </c>
      <c r="K32" s="15">
        <f t="shared" si="5"/>
        <v>-6.7532542647775102</v>
      </c>
      <c r="L32" s="15">
        <f t="shared" si="6"/>
        <v>553.13454605830873</v>
      </c>
      <c r="M32" s="15">
        <f t="shared" si="7"/>
        <v>178.20554615830872</v>
      </c>
      <c r="N32" s="22">
        <f t="shared" si="8"/>
        <v>31757.2166815811</v>
      </c>
    </row>
    <row r="33" spans="2:14" x14ac:dyDescent="0.25">
      <c r="B33" s="21">
        <v>19853</v>
      </c>
      <c r="C33" s="15">
        <v>409.70899960000003</v>
      </c>
      <c r="D33" s="15">
        <v>24</v>
      </c>
      <c r="E33" s="15">
        <f t="shared" si="1"/>
        <v>0</v>
      </c>
      <c r="F33" s="15">
        <f t="shared" si="1"/>
        <v>0</v>
      </c>
      <c r="G33" s="15">
        <f t="shared" si="1"/>
        <v>1</v>
      </c>
      <c r="H33" s="15">
        <f t="shared" si="1"/>
        <v>0</v>
      </c>
      <c r="I33" s="15">
        <f t="shared" si="9"/>
        <v>416.91710346560762</v>
      </c>
      <c r="J33" s="15">
        <f t="shared" si="4"/>
        <v>7.6325626470599346</v>
      </c>
      <c r="K33" s="15">
        <f t="shared" si="5"/>
        <v>-1.9767661953488953</v>
      </c>
      <c r="L33" s="15">
        <f t="shared" si="6"/>
        <v>432.57967775742452</v>
      </c>
      <c r="M33" s="15">
        <f t="shared" si="7"/>
        <v>22.870678157424493</v>
      </c>
      <c r="N33" s="22">
        <f t="shared" si="8"/>
        <v>523.06791938049378</v>
      </c>
    </row>
    <row r="34" spans="2:14" x14ac:dyDescent="0.25">
      <c r="B34" s="21">
        <v>19854</v>
      </c>
      <c r="C34" s="15">
        <v>533.88999939999997</v>
      </c>
      <c r="D34" s="15">
        <v>25</v>
      </c>
      <c r="E34" s="15">
        <f t="shared" si="1"/>
        <v>0</v>
      </c>
      <c r="F34" s="15">
        <f t="shared" si="1"/>
        <v>0</v>
      </c>
      <c r="G34" s="15">
        <f t="shared" si="1"/>
        <v>0</v>
      </c>
      <c r="H34" s="15">
        <f t="shared" si="1"/>
        <v>1</v>
      </c>
      <c r="I34" s="15">
        <f t="shared" si="9"/>
        <v>481.05621686498199</v>
      </c>
      <c r="J34" s="15">
        <f t="shared" si="4"/>
        <v>16.565600083390333</v>
      </c>
      <c r="K34" s="15">
        <f t="shared" si="5"/>
        <v>33.921964696513747</v>
      </c>
      <c r="L34" s="15">
        <f t="shared" si="6"/>
        <v>451.210171329395</v>
      </c>
      <c r="M34" s="15">
        <f t="shared" si="7"/>
        <v>-82.67982807060497</v>
      </c>
      <c r="N34" s="22">
        <f t="shared" si="8"/>
        <v>6835.9539697847977</v>
      </c>
    </row>
    <row r="35" spans="2:14" x14ac:dyDescent="0.25">
      <c r="B35" s="21">
        <v>19861</v>
      </c>
      <c r="C35" s="15">
        <v>408.9429998</v>
      </c>
      <c r="D35" s="15">
        <v>26</v>
      </c>
      <c r="E35" s="15">
        <f t="shared" si="1"/>
        <v>1</v>
      </c>
      <c r="F35" s="15">
        <f t="shared" si="1"/>
        <v>0</v>
      </c>
      <c r="G35" s="15">
        <f t="shared" si="1"/>
        <v>0</v>
      </c>
      <c r="H35" s="15">
        <f t="shared" si="1"/>
        <v>0</v>
      </c>
      <c r="I35" s="15">
        <f t="shared" si="9"/>
        <v>452.58685809076371</v>
      </c>
      <c r="J35" s="15">
        <f t="shared" si="4"/>
        <v>9.4460897246353444</v>
      </c>
      <c r="K35" s="15">
        <f t="shared" si="5"/>
        <v>-28.571394533192318</v>
      </c>
      <c r="L35" s="15">
        <f t="shared" si="6"/>
        <v>474.83770768679034</v>
      </c>
      <c r="M35" s="15">
        <f t="shared" si="7"/>
        <v>65.894707886790343</v>
      </c>
      <c r="N35" s="22">
        <f t="shared" si="8"/>
        <v>4342.1125274854294</v>
      </c>
    </row>
    <row r="36" spans="2:14" x14ac:dyDescent="0.25">
      <c r="B36" s="21">
        <v>19862</v>
      </c>
      <c r="C36" s="15">
        <v>448.27899930000001</v>
      </c>
      <c r="D36" s="15">
        <v>27</v>
      </c>
      <c r="E36" s="15">
        <f t="shared" si="1"/>
        <v>0</v>
      </c>
      <c r="F36" s="15">
        <f t="shared" si="1"/>
        <v>1</v>
      </c>
      <c r="G36" s="15">
        <f t="shared" si="1"/>
        <v>0</v>
      </c>
      <c r="H36" s="15">
        <f t="shared" si="1"/>
        <v>0</v>
      </c>
      <c r="I36" s="15">
        <f t="shared" si="9"/>
        <v>457.24840611755747</v>
      </c>
      <c r="J36" s="15">
        <f t="shared" si="4"/>
        <v>8.6897085699998851</v>
      </c>
      <c r="K36" s="15">
        <f t="shared" si="5"/>
        <v>-7.368099007655422</v>
      </c>
      <c r="L36" s="15">
        <f t="shared" si="6"/>
        <v>455.27969355062152</v>
      </c>
      <c r="M36" s="15">
        <f t="shared" si="7"/>
        <v>7.0006942506215069</v>
      </c>
      <c r="N36" s="22">
        <f t="shared" si="8"/>
        <v>49.009719990685021</v>
      </c>
    </row>
    <row r="37" spans="2:14" x14ac:dyDescent="0.25">
      <c r="B37" s="21">
        <v>19863</v>
      </c>
      <c r="C37" s="15">
        <v>510.78599930000001</v>
      </c>
      <c r="D37" s="15">
        <v>28</v>
      </c>
      <c r="E37" s="15">
        <f t="shared" si="1"/>
        <v>0</v>
      </c>
      <c r="F37" s="15">
        <f t="shared" si="1"/>
        <v>0</v>
      </c>
      <c r="G37" s="15">
        <f t="shared" si="1"/>
        <v>1</v>
      </c>
      <c r="H37" s="15">
        <f t="shared" si="1"/>
        <v>0</v>
      </c>
      <c r="I37" s="15">
        <f t="shared" si="9"/>
        <v>497.93986855030596</v>
      </c>
      <c r="J37" s="15">
        <f t="shared" si="4"/>
        <v>13.748818734717474</v>
      </c>
      <c r="K37" s="15">
        <f t="shared" si="5"/>
        <v>2.1356674227467396</v>
      </c>
      <c r="L37" s="15">
        <f t="shared" si="6"/>
        <v>463.96134849220846</v>
      </c>
      <c r="M37" s="15">
        <f t="shared" si="7"/>
        <v>-46.824650807791556</v>
      </c>
      <c r="N37" s="22">
        <f t="shared" si="8"/>
        <v>2192.5479232716143</v>
      </c>
    </row>
    <row r="38" spans="2:14" x14ac:dyDescent="0.25">
      <c r="B38" s="21">
        <v>19864</v>
      </c>
      <c r="C38" s="15">
        <v>662.25299840000002</v>
      </c>
      <c r="D38" s="15">
        <v>29</v>
      </c>
      <c r="E38" s="15">
        <f t="shared" si="1"/>
        <v>0</v>
      </c>
      <c r="F38" s="15">
        <f t="shared" si="1"/>
        <v>0</v>
      </c>
      <c r="G38" s="15">
        <f t="shared" si="1"/>
        <v>0</v>
      </c>
      <c r="H38" s="15">
        <f t="shared" si="1"/>
        <v>1</v>
      </c>
      <c r="I38" s="15">
        <f t="shared" si="9"/>
        <v>591.40651957339526</v>
      </c>
      <c r="J38" s="15">
        <f t="shared" si="4"/>
        <v>26.351293504352324</v>
      </c>
      <c r="K38" s="15">
        <f t="shared" si="5"/>
        <v>44.166224897703025</v>
      </c>
      <c r="L38" s="15">
        <f t="shared" si="6"/>
        <v>545.61065198153722</v>
      </c>
      <c r="M38" s="15">
        <f t="shared" si="7"/>
        <v>-116.64234641846281</v>
      </c>
      <c r="N38" s="22">
        <f t="shared" si="8"/>
        <v>13605.436978004684</v>
      </c>
    </row>
    <row r="39" spans="2:14" x14ac:dyDescent="0.25">
      <c r="B39" s="21">
        <v>19871</v>
      </c>
      <c r="C39" s="15">
        <v>575.32699969999999</v>
      </c>
      <c r="D39" s="15">
        <v>30</v>
      </c>
      <c r="E39" s="15">
        <f t="shared" si="1"/>
        <v>1</v>
      </c>
      <c r="F39" s="15">
        <f t="shared" si="1"/>
        <v>0</v>
      </c>
      <c r="G39" s="15">
        <f t="shared" si="1"/>
        <v>0</v>
      </c>
      <c r="H39" s="15">
        <f t="shared" si="1"/>
        <v>0</v>
      </c>
      <c r="I39" s="15">
        <f t="shared" si="9"/>
        <v>608.28575716504452</v>
      </c>
      <c r="J39" s="15">
        <f t="shared" si="4"/>
        <v>24.85387012705079</v>
      </c>
      <c r="K39" s="15">
        <f t="shared" si="5"/>
        <v>-29.788615355993052</v>
      </c>
      <c r="L39" s="15">
        <f t="shared" si="6"/>
        <v>589.18641854455518</v>
      </c>
      <c r="M39" s="15">
        <f t="shared" si="7"/>
        <v>13.859418844555194</v>
      </c>
      <c r="N39" s="22">
        <f t="shared" si="8"/>
        <v>192.08349070881161</v>
      </c>
    </row>
    <row r="40" spans="2:14" x14ac:dyDescent="0.25">
      <c r="B40" s="21">
        <v>19872</v>
      </c>
      <c r="C40" s="15">
        <v>637.06399920000001</v>
      </c>
      <c r="D40" s="15">
        <v>31</v>
      </c>
      <c r="E40" s="15">
        <f t="shared" si="1"/>
        <v>0</v>
      </c>
      <c r="F40" s="15">
        <f t="shared" si="1"/>
        <v>1</v>
      </c>
      <c r="G40" s="15">
        <f t="shared" si="1"/>
        <v>0</v>
      </c>
      <c r="H40" s="15">
        <f t="shared" si="1"/>
        <v>0</v>
      </c>
      <c r="I40" s="15">
        <f t="shared" si="9"/>
        <v>640.85733299854917</v>
      </c>
      <c r="J40" s="15">
        <f t="shared" si="4"/>
        <v>26.073950862477901</v>
      </c>
      <c r="K40" s="15">
        <f t="shared" si="5"/>
        <v>-6.3763236025350647</v>
      </c>
      <c r="L40" s="15">
        <f t="shared" si="6"/>
        <v>625.7715282844398</v>
      </c>
      <c r="M40" s="15">
        <f t="shared" si="7"/>
        <v>-11.292470915560216</v>
      </c>
      <c r="N40" s="22">
        <f t="shared" si="8"/>
        <v>127.51989937877337</v>
      </c>
    </row>
    <row r="41" spans="2:14" x14ac:dyDescent="0.25">
      <c r="B41" s="21">
        <v>19873</v>
      </c>
      <c r="C41" s="15">
        <v>786.42399980000005</v>
      </c>
      <c r="D41" s="15">
        <v>32</v>
      </c>
      <c r="E41" s="15">
        <f t="shared" si="1"/>
        <v>0</v>
      </c>
      <c r="F41" s="15">
        <f t="shared" si="1"/>
        <v>0</v>
      </c>
      <c r="G41" s="15">
        <f t="shared" si="1"/>
        <v>1</v>
      </c>
      <c r="H41" s="15">
        <f t="shared" si="1"/>
        <v>0</v>
      </c>
      <c r="I41" s="15">
        <f t="shared" si="9"/>
        <v>747.13757084629992</v>
      </c>
      <c r="J41" s="15">
        <f t="shared" si="4"/>
        <v>38.753644716188404</v>
      </c>
      <c r="K41" s="15">
        <f t="shared" si="5"/>
        <v>12.442697231035273</v>
      </c>
      <c r="L41" s="15">
        <f t="shared" si="6"/>
        <v>669.06695128377385</v>
      </c>
      <c r="M41" s="15">
        <f t="shared" si="7"/>
        <v>-117.3570485162262</v>
      </c>
      <c r="N41" s="22">
        <f t="shared" si="8"/>
        <v>13772.67683643987</v>
      </c>
    </row>
    <row r="42" spans="2:14" x14ac:dyDescent="0.25">
      <c r="B42" s="21">
        <v>19874</v>
      </c>
      <c r="C42" s="15">
        <v>1042.441998</v>
      </c>
      <c r="D42" s="15">
        <v>33</v>
      </c>
      <c r="E42" s="15">
        <f t="shared" si="1"/>
        <v>0</v>
      </c>
      <c r="F42" s="15">
        <f t="shared" si="1"/>
        <v>0</v>
      </c>
      <c r="G42" s="15">
        <f t="shared" si="1"/>
        <v>0</v>
      </c>
      <c r="H42" s="15">
        <f t="shared" si="1"/>
        <v>1</v>
      </c>
      <c r="I42" s="15">
        <f t="shared" si="9"/>
        <v>931.04292982805987</v>
      </c>
      <c r="J42" s="15">
        <f t="shared" si="4"/>
        <v>61.700465575339415</v>
      </c>
      <c r="K42" s="15">
        <f t="shared" si="5"/>
        <v>62.81916473437856</v>
      </c>
      <c r="L42" s="15">
        <f t="shared" si="6"/>
        <v>830.0574404601914</v>
      </c>
      <c r="M42" s="15">
        <f t="shared" si="7"/>
        <v>-212.38455753980861</v>
      </c>
      <c r="N42" s="22">
        <f t="shared" si="8"/>
        <v>45107.200281380276</v>
      </c>
    </row>
    <row r="43" spans="2:14" x14ac:dyDescent="0.25">
      <c r="B43" s="21">
        <v>19881</v>
      </c>
      <c r="C43" s="15">
        <v>867.16099929999996</v>
      </c>
      <c r="D43" s="15">
        <v>34</v>
      </c>
      <c r="E43" s="15">
        <f t="shared" ref="E43:H74" si="10">IF(RIGHT($B43,1)=RIGHT(E$9,1),1,0)</f>
        <v>1</v>
      </c>
      <c r="F43" s="15">
        <f t="shared" si="10"/>
        <v>0</v>
      </c>
      <c r="G43" s="15">
        <f t="shared" si="10"/>
        <v>0</v>
      </c>
      <c r="H43" s="15">
        <f t="shared" si="10"/>
        <v>0</v>
      </c>
      <c r="I43" s="15">
        <f t="shared" si="9"/>
        <v>927.27426877511289</v>
      </c>
      <c r="J43" s="15">
        <f t="shared" si="4"/>
        <v>51.350547710809636</v>
      </c>
      <c r="K43" s="15">
        <f t="shared" si="5"/>
        <v>-38.201824158493402</v>
      </c>
      <c r="L43" s="15">
        <f t="shared" si="6"/>
        <v>962.95478004740619</v>
      </c>
      <c r="M43" s="15">
        <f t="shared" si="7"/>
        <v>95.793780747406231</v>
      </c>
      <c r="N43" s="22">
        <f t="shared" si="8"/>
        <v>9176.4484298821371</v>
      </c>
    </row>
    <row r="44" spans="2:14" x14ac:dyDescent="0.25">
      <c r="B44" s="21">
        <v>19882</v>
      </c>
      <c r="C44" s="15">
        <v>993.05099870000004</v>
      </c>
      <c r="D44" s="15">
        <v>35</v>
      </c>
      <c r="E44" s="15">
        <f t="shared" si="10"/>
        <v>0</v>
      </c>
      <c r="F44" s="15">
        <f t="shared" si="10"/>
        <v>1</v>
      </c>
      <c r="G44" s="15">
        <f t="shared" si="10"/>
        <v>0</v>
      </c>
      <c r="H44" s="15">
        <f t="shared" si="10"/>
        <v>0</v>
      </c>
      <c r="I44" s="15">
        <f t="shared" si="9"/>
        <v>992.84204308317578</v>
      </c>
      <c r="J44" s="15">
        <f t="shared" si="4"/>
        <v>53.598128137205663</v>
      </c>
      <c r="K44" s="15">
        <f t="shared" si="5"/>
        <v>-4.5493174682654471</v>
      </c>
      <c r="L44" s="15">
        <f t="shared" si="6"/>
        <v>972.24849288338748</v>
      </c>
      <c r="M44" s="15">
        <f t="shared" si="7"/>
        <v>-20.802505816612552</v>
      </c>
      <c r="N44" s="22">
        <f t="shared" si="8"/>
        <v>432.74424825019906</v>
      </c>
    </row>
    <row r="45" spans="2:14" x14ac:dyDescent="0.25">
      <c r="B45" s="21">
        <v>19883</v>
      </c>
      <c r="C45" s="15">
        <v>1168.7189980000001</v>
      </c>
      <c r="D45" s="15">
        <v>36</v>
      </c>
      <c r="E45" s="15">
        <f t="shared" si="10"/>
        <v>0</v>
      </c>
      <c r="F45" s="15">
        <f t="shared" si="10"/>
        <v>0</v>
      </c>
      <c r="G45" s="15">
        <f t="shared" si="10"/>
        <v>1</v>
      </c>
      <c r="H45" s="15">
        <f t="shared" si="10"/>
        <v>0</v>
      </c>
      <c r="I45" s="15">
        <f t="shared" si="9"/>
        <v>1121.5063750769589</v>
      </c>
      <c r="J45" s="15">
        <f t="shared" si="4"/>
        <v>65.465233814799163</v>
      </c>
      <c r="K45" s="15">
        <f t="shared" si="5"/>
        <v>22.0891929089473</v>
      </c>
      <c r="L45" s="15">
        <f t="shared" si="6"/>
        <v>1058.8828684514167</v>
      </c>
      <c r="M45" s="15">
        <f t="shared" si="7"/>
        <v>-109.83612954858336</v>
      </c>
      <c r="N45" s="22">
        <f t="shared" si="8"/>
        <v>12063.975354213186</v>
      </c>
    </row>
    <row r="46" spans="2:14" x14ac:dyDescent="0.25">
      <c r="B46" s="21">
        <v>19884</v>
      </c>
      <c r="C46" s="15">
        <v>1405.1369970000001</v>
      </c>
      <c r="D46" s="15">
        <v>37</v>
      </c>
      <c r="E46" s="15">
        <f t="shared" si="10"/>
        <v>0</v>
      </c>
      <c r="F46" s="15">
        <f t="shared" si="10"/>
        <v>0</v>
      </c>
      <c r="G46" s="15">
        <f t="shared" si="10"/>
        <v>0</v>
      </c>
      <c r="H46" s="15">
        <f t="shared" si="10"/>
        <v>1</v>
      </c>
      <c r="I46" s="15">
        <f t="shared" si="9"/>
        <v>1293.1411481868747</v>
      </c>
      <c r="J46" s="15">
        <f t="shared" si="4"/>
        <v>82.249420010810837</v>
      </c>
      <c r="K46" s="15">
        <f t="shared" si="5"/>
        <v>76.462641416548848</v>
      </c>
      <c r="L46" s="15">
        <f t="shared" si="6"/>
        <v>1249.7907736261366</v>
      </c>
      <c r="M46" s="15">
        <f t="shared" si="7"/>
        <v>-155.34622337386349</v>
      </c>
      <c r="N46" s="22">
        <f t="shared" si="8"/>
        <v>24132.449116522293</v>
      </c>
    </row>
    <row r="47" spans="2:14" x14ac:dyDescent="0.25">
      <c r="B47" s="21">
        <v>19891</v>
      </c>
      <c r="C47" s="15">
        <v>1246.9169999999999</v>
      </c>
      <c r="D47" s="15">
        <v>38</v>
      </c>
      <c r="E47" s="15">
        <f t="shared" si="10"/>
        <v>1</v>
      </c>
      <c r="F47" s="15">
        <f t="shared" si="10"/>
        <v>0</v>
      </c>
      <c r="G47" s="15">
        <f t="shared" si="10"/>
        <v>0</v>
      </c>
      <c r="H47" s="15">
        <f t="shared" si="10"/>
        <v>0</v>
      </c>
      <c r="I47" s="15">
        <f t="shared" si="9"/>
        <v>1313.6954122559657</v>
      </c>
      <c r="J47" s="15">
        <f t="shared" si="4"/>
        <v>72.496123617205498</v>
      </c>
      <c r="K47" s="15">
        <f t="shared" si="5"/>
        <v>-46.130053169207642</v>
      </c>
      <c r="L47" s="15">
        <f t="shared" si="6"/>
        <v>1337.1887440391922</v>
      </c>
      <c r="M47" s="15">
        <f t="shared" si="7"/>
        <v>90.271744039192299</v>
      </c>
      <c r="N47" s="22">
        <f t="shared" si="8"/>
        <v>8148.9877718774505</v>
      </c>
    </row>
    <row r="48" spans="2:14" x14ac:dyDescent="0.25">
      <c r="B48" s="21">
        <v>19892</v>
      </c>
      <c r="C48" s="15">
        <v>1248.211998</v>
      </c>
      <c r="D48" s="15">
        <v>39</v>
      </c>
      <c r="E48" s="15">
        <f t="shared" si="10"/>
        <v>0</v>
      </c>
      <c r="F48" s="15">
        <f t="shared" si="10"/>
        <v>1</v>
      </c>
      <c r="G48" s="15">
        <f t="shared" si="10"/>
        <v>0</v>
      </c>
      <c r="H48" s="15">
        <f t="shared" si="10"/>
        <v>0</v>
      </c>
      <c r="I48" s="15">
        <f t="shared" si="9"/>
        <v>1295.0002296362527</v>
      </c>
      <c r="J48" s="15">
        <f t="shared" si="4"/>
        <v>58.079824238873734</v>
      </c>
      <c r="K48" s="15">
        <f t="shared" si="5"/>
        <v>-16.267993733796448</v>
      </c>
      <c r="L48" s="15">
        <f t="shared" si="6"/>
        <v>1381.6422184049059</v>
      </c>
      <c r="M48" s="15">
        <f t="shared" si="7"/>
        <v>133.43022040490587</v>
      </c>
      <c r="N48" s="22">
        <f t="shared" si="8"/>
        <v>17803.623717301758</v>
      </c>
    </row>
    <row r="49" spans="2:14" x14ac:dyDescent="0.25">
      <c r="B49" s="21">
        <v>19893</v>
      </c>
      <c r="C49" s="15">
        <v>1383.7469980000001</v>
      </c>
      <c r="D49" s="15">
        <v>40</v>
      </c>
      <c r="E49" s="15">
        <f t="shared" si="10"/>
        <v>0</v>
      </c>
      <c r="F49" s="15">
        <f t="shared" si="10"/>
        <v>0</v>
      </c>
      <c r="G49" s="15">
        <f t="shared" si="10"/>
        <v>1</v>
      </c>
      <c r="H49" s="15">
        <f t="shared" si="10"/>
        <v>0</v>
      </c>
      <c r="I49" s="15">
        <f t="shared" si="9"/>
        <v>1358.9424165061851</v>
      </c>
      <c r="J49" s="15">
        <f t="shared" si="4"/>
        <v>59.006596518394723</v>
      </c>
      <c r="K49" s="15">
        <f t="shared" si="5"/>
        <v>22.842544655505691</v>
      </c>
      <c r="L49" s="15">
        <f t="shared" si="6"/>
        <v>1375.1692467840737</v>
      </c>
      <c r="M49" s="15">
        <f t="shared" si="7"/>
        <v>-8.5777512159263551</v>
      </c>
      <c r="N49" s="22">
        <f t="shared" si="8"/>
        <v>73.577815922326067</v>
      </c>
    </row>
    <row r="50" spans="2:14" x14ac:dyDescent="0.25">
      <c r="B50" s="21">
        <v>19894</v>
      </c>
      <c r="C50" s="15">
        <v>1493.3829989999999</v>
      </c>
      <c r="D50" s="15">
        <v>41</v>
      </c>
      <c r="E50" s="15">
        <f t="shared" si="10"/>
        <v>0</v>
      </c>
      <c r="F50" s="15">
        <f t="shared" si="10"/>
        <v>0</v>
      </c>
      <c r="G50" s="15">
        <f t="shared" si="10"/>
        <v>0</v>
      </c>
      <c r="H50" s="15">
        <f t="shared" si="10"/>
        <v>1</v>
      </c>
      <c r="I50" s="15">
        <f t="shared" si="9"/>
        <v>1417.2459906278575</v>
      </c>
      <c r="J50" s="15">
        <f t="shared" si="4"/>
        <v>58.895456742476945</v>
      </c>
      <c r="K50" s="15">
        <f t="shared" si="5"/>
        <v>76.372298463754618</v>
      </c>
      <c r="L50" s="15">
        <f t="shared" si="6"/>
        <v>1494.4116544411286</v>
      </c>
      <c r="M50" s="15">
        <f t="shared" si="7"/>
        <v>1.0286554411286488</v>
      </c>
      <c r="N50" s="22">
        <f t="shared" si="8"/>
        <v>1.058132016563575</v>
      </c>
    </row>
    <row r="51" spans="2:14" x14ac:dyDescent="0.25">
      <c r="B51" s="21">
        <v>19901</v>
      </c>
      <c r="C51" s="15">
        <v>1346.202</v>
      </c>
      <c r="D51" s="15">
        <v>42</v>
      </c>
      <c r="E51" s="15">
        <f t="shared" si="10"/>
        <v>1</v>
      </c>
      <c r="F51" s="15">
        <f t="shared" si="10"/>
        <v>0</v>
      </c>
      <c r="G51" s="15">
        <f t="shared" si="10"/>
        <v>0</v>
      </c>
      <c r="H51" s="15">
        <f t="shared" si="10"/>
        <v>0</v>
      </c>
      <c r="I51" s="15">
        <f t="shared" si="9"/>
        <v>1418.8629080039664</v>
      </c>
      <c r="J51" s="15">
        <f t="shared" si="4"/>
        <v>49.840376762442361</v>
      </c>
      <c r="K51" s="15">
        <f t="shared" si="5"/>
        <v>-53.490718209502887</v>
      </c>
      <c r="L51" s="15">
        <f t="shared" si="6"/>
        <v>1430.0113942011267</v>
      </c>
      <c r="M51" s="15">
        <f t="shared" si="7"/>
        <v>83.809394201126679</v>
      </c>
      <c r="N51" s="22">
        <f t="shared" si="8"/>
        <v>7024.0145563598462</v>
      </c>
    </row>
    <row r="52" spans="2:14" x14ac:dyDescent="0.25">
      <c r="B52" s="21">
        <v>19902</v>
      </c>
      <c r="C52" s="15">
        <v>1364.759998</v>
      </c>
      <c r="D52" s="15">
        <v>43</v>
      </c>
      <c r="E52" s="15">
        <f t="shared" si="10"/>
        <v>0</v>
      </c>
      <c r="F52" s="15">
        <f t="shared" si="10"/>
        <v>1</v>
      </c>
      <c r="G52" s="15">
        <f t="shared" si="10"/>
        <v>0</v>
      </c>
      <c r="H52" s="15">
        <f t="shared" si="10"/>
        <v>0</v>
      </c>
      <c r="I52" s="15">
        <f t="shared" si="9"/>
        <v>1408.7826425604205</v>
      </c>
      <c r="J52" s="15">
        <f t="shared" si="4"/>
        <v>40.367610633408589</v>
      </c>
      <c r="K52" s="15">
        <f t="shared" si="5"/>
        <v>-23.96818618208065</v>
      </c>
      <c r="L52" s="15">
        <f t="shared" si="6"/>
        <v>1452.4352910326122</v>
      </c>
      <c r="M52" s="15">
        <f t="shared" si="7"/>
        <v>87.675293032612217</v>
      </c>
      <c r="N52" s="22">
        <f t="shared" si="8"/>
        <v>7686.9570083544204</v>
      </c>
    </row>
    <row r="53" spans="2:14" x14ac:dyDescent="0.25">
      <c r="B53" s="21">
        <v>19903</v>
      </c>
      <c r="C53" s="15">
        <v>1354.0899959999999</v>
      </c>
      <c r="D53" s="15">
        <v>44</v>
      </c>
      <c r="E53" s="15">
        <f t="shared" si="10"/>
        <v>0</v>
      </c>
      <c r="F53" s="15">
        <f t="shared" si="10"/>
        <v>0</v>
      </c>
      <c r="G53" s="15">
        <f t="shared" si="10"/>
        <v>1</v>
      </c>
      <c r="H53" s="15">
        <f t="shared" si="10"/>
        <v>0</v>
      </c>
      <c r="I53" s="15">
        <f t="shared" si="9"/>
        <v>1368.57097754693</v>
      </c>
      <c r="J53" s="15">
        <f t="shared" si="4"/>
        <v>27.628951551184318</v>
      </c>
      <c r="K53" s="15">
        <f t="shared" si="5"/>
        <v>12.487583377029019</v>
      </c>
      <c r="L53" s="15">
        <f t="shared" si="6"/>
        <v>1471.9927978493347</v>
      </c>
      <c r="M53" s="15">
        <f t="shared" si="7"/>
        <v>117.90280184933476</v>
      </c>
      <c r="N53" s="22">
        <f t="shared" si="8"/>
        <v>13901.070683923497</v>
      </c>
    </row>
    <row r="54" spans="2:14" x14ac:dyDescent="0.25">
      <c r="B54" s="21">
        <v>19904</v>
      </c>
      <c r="C54" s="15">
        <v>1675.505997</v>
      </c>
      <c r="D54" s="15">
        <v>45</v>
      </c>
      <c r="E54" s="15">
        <f t="shared" si="10"/>
        <v>0</v>
      </c>
      <c r="F54" s="15">
        <f t="shared" si="10"/>
        <v>0</v>
      </c>
      <c r="G54" s="15">
        <f t="shared" si="10"/>
        <v>0</v>
      </c>
      <c r="H54" s="15">
        <f t="shared" si="10"/>
        <v>1</v>
      </c>
      <c r="I54" s="15">
        <f t="shared" si="9"/>
        <v>1534.8926139972875</v>
      </c>
      <c r="J54" s="15">
        <f t="shared" si="4"/>
        <v>49.554673964859425</v>
      </c>
      <c r="K54" s="15">
        <f t="shared" si="5"/>
        <v>94.195210995659039</v>
      </c>
      <c r="L54" s="15">
        <f t="shared" si="6"/>
        <v>1472.5722275618689</v>
      </c>
      <c r="M54" s="15">
        <f t="shared" si="7"/>
        <v>-202.93376943813109</v>
      </c>
      <c r="N54" s="22">
        <f t="shared" si="8"/>
        <v>41182.114778368552</v>
      </c>
    </row>
    <row r="55" spans="2:14" x14ac:dyDescent="0.25">
      <c r="B55" s="21">
        <v>19911</v>
      </c>
      <c r="C55" s="15">
        <v>1597.6779979999999</v>
      </c>
      <c r="D55" s="15">
        <v>46</v>
      </c>
      <c r="E55" s="15">
        <f t="shared" si="10"/>
        <v>1</v>
      </c>
      <c r="F55" s="15">
        <f t="shared" si="10"/>
        <v>0</v>
      </c>
      <c r="G55" s="15">
        <f t="shared" si="10"/>
        <v>0</v>
      </c>
      <c r="H55" s="15">
        <f t="shared" si="10"/>
        <v>0</v>
      </c>
      <c r="I55" s="15">
        <f t="shared" si="9"/>
        <v>1630.0472590736799</v>
      </c>
      <c r="J55" s="15">
        <f t="shared" si="4"/>
        <v>56.763506279194665</v>
      </c>
      <c r="K55" s="15">
        <f t="shared" si="5"/>
        <v>-47.630825186528611</v>
      </c>
      <c r="L55" s="15">
        <f t="shared" si="6"/>
        <v>1530.9565697526441</v>
      </c>
      <c r="M55" s="15">
        <f t="shared" si="7"/>
        <v>-66.721428247355789</v>
      </c>
      <c r="N55" s="22">
        <f t="shared" si="8"/>
        <v>4451.7489873670465</v>
      </c>
    </row>
    <row r="56" spans="2:14" x14ac:dyDescent="0.25">
      <c r="B56" s="21">
        <v>19912</v>
      </c>
      <c r="C56" s="15">
        <v>1528.6039960000001</v>
      </c>
      <c r="D56" s="15">
        <v>47</v>
      </c>
      <c r="E56" s="15">
        <f t="shared" si="10"/>
        <v>0</v>
      </c>
      <c r="F56" s="15">
        <f t="shared" si="10"/>
        <v>1</v>
      </c>
      <c r="G56" s="15">
        <f t="shared" si="10"/>
        <v>0</v>
      </c>
      <c r="H56" s="15">
        <f t="shared" si="10"/>
        <v>0</v>
      </c>
      <c r="I56" s="15">
        <f t="shared" si="9"/>
        <v>1595.0669931430234</v>
      </c>
      <c r="J56" s="15">
        <f t="shared" si="4"/>
        <v>42.259868368377724</v>
      </c>
      <c r="K56" s="15">
        <f t="shared" si="5"/>
        <v>-35.757857920225035</v>
      </c>
      <c r="L56" s="15">
        <f t="shared" si="6"/>
        <v>1662.8425791707939</v>
      </c>
      <c r="M56" s="15">
        <f t="shared" si="7"/>
        <v>134.23858317079385</v>
      </c>
      <c r="N56" s="22">
        <f t="shared" si="8"/>
        <v>18019.997211702135</v>
      </c>
    </row>
    <row r="57" spans="2:14" x14ac:dyDescent="0.25">
      <c r="B57" s="21">
        <v>19913</v>
      </c>
      <c r="C57" s="15">
        <v>1507.060997</v>
      </c>
      <c r="D57" s="15">
        <v>48</v>
      </c>
      <c r="E57" s="15">
        <f t="shared" si="10"/>
        <v>0</v>
      </c>
      <c r="F57" s="15">
        <f t="shared" si="10"/>
        <v>0</v>
      </c>
      <c r="G57" s="15">
        <f t="shared" si="10"/>
        <v>1</v>
      </c>
      <c r="H57" s="15">
        <f t="shared" si="10"/>
        <v>0</v>
      </c>
      <c r="I57" s="15">
        <f t="shared" si="9"/>
        <v>1539.7637057040743</v>
      </c>
      <c r="J57" s="15">
        <f t="shared" si="4"/>
        <v>26.836252670197986</v>
      </c>
      <c r="K57" s="15">
        <f t="shared" si="5"/>
        <v>-4.9917022178632919E-2</v>
      </c>
      <c r="L57" s="15">
        <f t="shared" si="6"/>
        <v>1649.8144448884302</v>
      </c>
      <c r="M57" s="15">
        <f t="shared" si="7"/>
        <v>142.75344788843017</v>
      </c>
      <c r="N57" s="22">
        <f t="shared" si="8"/>
        <v>20378.546884034749</v>
      </c>
    </row>
    <row r="58" spans="2:14" x14ac:dyDescent="0.25">
      <c r="B58" s="21">
        <v>19914</v>
      </c>
      <c r="C58" s="15">
        <v>1862.6120000000001</v>
      </c>
      <c r="D58" s="15">
        <v>49</v>
      </c>
      <c r="E58" s="15">
        <f t="shared" si="10"/>
        <v>0</v>
      </c>
      <c r="F58" s="15">
        <f t="shared" si="10"/>
        <v>0</v>
      </c>
      <c r="G58" s="15">
        <f t="shared" si="10"/>
        <v>0</v>
      </c>
      <c r="H58" s="15">
        <f t="shared" si="10"/>
        <v>1</v>
      </c>
      <c r="I58" s="15">
        <f t="shared" si="9"/>
        <v>1704.5292846536004</v>
      </c>
      <c r="J58" s="15">
        <f t="shared" si="4"/>
        <v>48.641296843250828</v>
      </c>
      <c r="K58" s="15">
        <f t="shared" si="5"/>
        <v>111.92002697746884</v>
      </c>
      <c r="L58" s="15">
        <f t="shared" si="6"/>
        <v>1660.7951693699313</v>
      </c>
      <c r="M58" s="15">
        <f t="shared" si="7"/>
        <v>-201.81683063006881</v>
      </c>
      <c r="N58" s="22">
        <f t="shared" si="8"/>
        <v>40730.033125565882</v>
      </c>
    </row>
    <row r="59" spans="2:14" x14ac:dyDescent="0.25">
      <c r="B59" s="21">
        <v>19921</v>
      </c>
      <c r="C59" s="15">
        <v>1716.0249980000001</v>
      </c>
      <c r="D59" s="15">
        <v>50</v>
      </c>
      <c r="E59" s="15">
        <f t="shared" si="10"/>
        <v>1</v>
      </c>
      <c r="F59" s="15">
        <f t="shared" si="10"/>
        <v>0</v>
      </c>
      <c r="G59" s="15">
        <f t="shared" si="10"/>
        <v>0</v>
      </c>
      <c r="H59" s="15">
        <f t="shared" si="10"/>
        <v>0</v>
      </c>
      <c r="I59" s="15">
        <f t="shared" si="9"/>
        <v>1760.3365959348844</v>
      </c>
      <c r="J59" s="15">
        <f t="shared" si="4"/>
        <v>49.774161518088775</v>
      </c>
      <c r="K59" s="15">
        <f t="shared" si="5"/>
        <v>-46.7099456994506</v>
      </c>
      <c r="L59" s="15">
        <f t="shared" si="6"/>
        <v>1705.5397563103224</v>
      </c>
      <c r="M59" s="15">
        <f t="shared" si="7"/>
        <v>-10.48524168967765</v>
      </c>
      <c r="N59" s="22">
        <f t="shared" si="8"/>
        <v>109.94029329095423</v>
      </c>
    </row>
    <row r="60" spans="2:14" x14ac:dyDescent="0.25">
      <c r="B60" s="21">
        <v>19922</v>
      </c>
      <c r="C60" s="15">
        <v>1740.1709980000001</v>
      </c>
      <c r="D60" s="15">
        <v>51</v>
      </c>
      <c r="E60" s="15">
        <f t="shared" si="10"/>
        <v>0</v>
      </c>
      <c r="F60" s="15">
        <f t="shared" si="10"/>
        <v>1</v>
      </c>
      <c r="G60" s="15">
        <f t="shared" si="10"/>
        <v>0</v>
      </c>
      <c r="H60" s="15">
        <f t="shared" si="10"/>
        <v>0</v>
      </c>
      <c r="I60" s="15">
        <f t="shared" si="9"/>
        <v>1786.749541073551</v>
      </c>
      <c r="J60" s="15">
        <f t="shared" si="4"/>
        <v>46.081021206086177</v>
      </c>
      <c r="K60" s="15">
        <f t="shared" si="5"/>
        <v>-38.759926244679455</v>
      </c>
      <c r="L60" s="15">
        <f t="shared" si="6"/>
        <v>1774.3528995327481</v>
      </c>
      <c r="M60" s="15">
        <f t="shared" si="7"/>
        <v>34.181901532748043</v>
      </c>
      <c r="N60" s="22">
        <f t="shared" si="8"/>
        <v>1168.4023923944831</v>
      </c>
    </row>
    <row r="61" spans="2:14" x14ac:dyDescent="0.25">
      <c r="B61" s="21">
        <v>19923</v>
      </c>
      <c r="C61" s="15">
        <v>1767.733997</v>
      </c>
      <c r="D61" s="15">
        <v>52</v>
      </c>
      <c r="E61" s="15">
        <f t="shared" si="10"/>
        <v>0</v>
      </c>
      <c r="F61" s="15">
        <f t="shared" si="10"/>
        <v>0</v>
      </c>
      <c r="G61" s="15">
        <f t="shared" si="10"/>
        <v>1</v>
      </c>
      <c r="H61" s="15">
        <f t="shared" si="10"/>
        <v>0</v>
      </c>
      <c r="I61" s="15">
        <f t="shared" si="9"/>
        <v>1788.3751997468407</v>
      </c>
      <c r="J61" s="15">
        <f t="shared" si="4"/>
        <v>39.053138377211781</v>
      </c>
      <c r="K61" s="15">
        <f t="shared" si="5"/>
        <v>-5.7627203944122654</v>
      </c>
      <c r="L61" s="15">
        <f t="shared" si="6"/>
        <v>1832.7806452574587</v>
      </c>
      <c r="M61" s="15">
        <f t="shared" si="7"/>
        <v>65.046648257458628</v>
      </c>
      <c r="N61" s="22">
        <f t="shared" si="8"/>
        <v>4231.0664495295459</v>
      </c>
    </row>
    <row r="62" spans="2:14" x14ac:dyDescent="0.25">
      <c r="B62" s="21">
        <v>19924</v>
      </c>
      <c r="C62" s="15">
        <v>2000.2919999999999</v>
      </c>
      <c r="D62" s="15">
        <v>53</v>
      </c>
      <c r="E62" s="15">
        <f t="shared" si="10"/>
        <v>0</v>
      </c>
      <c r="F62" s="15">
        <f t="shared" si="10"/>
        <v>0</v>
      </c>
      <c r="G62" s="15">
        <f t="shared" si="10"/>
        <v>0</v>
      </c>
      <c r="H62" s="15">
        <f t="shared" si="10"/>
        <v>1</v>
      </c>
      <c r="I62" s="15">
        <f t="shared" si="9"/>
        <v>1869.0795446974457</v>
      </c>
      <c r="J62" s="15">
        <f t="shared" si="4"/>
        <v>45.637716317906779</v>
      </c>
      <c r="K62" s="15">
        <f t="shared" si="5"/>
        <v>117.27247806128439</v>
      </c>
      <c r="L62" s="15">
        <f t="shared" si="6"/>
        <v>1939.3483651015213</v>
      </c>
      <c r="M62" s="15">
        <f t="shared" si="7"/>
        <v>-60.943634898478649</v>
      </c>
      <c r="N62" s="22">
        <f t="shared" si="8"/>
        <v>3714.1266346390648</v>
      </c>
    </row>
    <row r="63" spans="2:14" x14ac:dyDescent="0.25">
      <c r="B63" s="21">
        <v>19931</v>
      </c>
      <c r="C63" s="15">
        <v>1973.8939969999999</v>
      </c>
      <c r="D63" s="15">
        <v>54</v>
      </c>
      <c r="E63" s="15">
        <f t="shared" si="10"/>
        <v>1</v>
      </c>
      <c r="F63" s="15">
        <f t="shared" si="10"/>
        <v>0</v>
      </c>
      <c r="G63" s="15">
        <f t="shared" si="10"/>
        <v>0</v>
      </c>
      <c r="H63" s="15">
        <f t="shared" si="10"/>
        <v>0</v>
      </c>
      <c r="I63" s="15">
        <f t="shared" si="9"/>
        <v>1987.0842614337275</v>
      </c>
      <c r="J63" s="15">
        <f t="shared" si="4"/>
        <v>57.078108896917698</v>
      </c>
      <c r="K63" s="15">
        <f t="shared" si="5"/>
        <v>-37.410315228019151</v>
      </c>
      <c r="L63" s="15">
        <f t="shared" si="6"/>
        <v>1868.0073153159019</v>
      </c>
      <c r="M63" s="15">
        <f t="shared" si="7"/>
        <v>-105.88668168409799</v>
      </c>
      <c r="N63" s="22">
        <f t="shared" si="8"/>
        <v>11211.989358069493</v>
      </c>
    </row>
    <row r="64" spans="2:14" x14ac:dyDescent="0.25">
      <c r="B64" s="21">
        <v>19932</v>
      </c>
      <c r="C64" s="15">
        <v>1861.9789960000001</v>
      </c>
      <c r="D64" s="15">
        <v>55</v>
      </c>
      <c r="E64" s="15">
        <f t="shared" si="10"/>
        <v>0</v>
      </c>
      <c r="F64" s="15">
        <f t="shared" si="10"/>
        <v>1</v>
      </c>
      <c r="G64" s="15">
        <f t="shared" si="10"/>
        <v>0</v>
      </c>
      <c r="H64" s="15">
        <f t="shared" si="10"/>
        <v>0</v>
      </c>
      <c r="I64" s="15">
        <f t="shared" si="9"/>
        <v>1946.1413108114989</v>
      </c>
      <c r="J64" s="15">
        <f t="shared" si="4"/>
        <v>41.582103874925799</v>
      </c>
      <c r="K64" s="15">
        <f t="shared" si="5"/>
        <v>-51.356270250597248</v>
      </c>
      <c r="L64" s="15">
        <f t="shared" si="6"/>
        <v>2005.4024440859657</v>
      </c>
      <c r="M64" s="15">
        <f t="shared" si="7"/>
        <v>143.42344808596567</v>
      </c>
      <c r="N64" s="22">
        <f t="shared" si="8"/>
        <v>20570.28546086769</v>
      </c>
    </row>
    <row r="65" spans="2:14" x14ac:dyDescent="0.25">
      <c r="B65" s="21">
        <v>19933</v>
      </c>
      <c r="C65" s="15">
        <v>2140.788994</v>
      </c>
      <c r="D65" s="15">
        <v>56</v>
      </c>
      <c r="E65" s="15">
        <f t="shared" si="10"/>
        <v>0</v>
      </c>
      <c r="F65" s="15">
        <f t="shared" si="10"/>
        <v>0</v>
      </c>
      <c r="G65" s="15">
        <f t="shared" si="10"/>
        <v>1</v>
      </c>
      <c r="H65" s="15">
        <f t="shared" si="10"/>
        <v>0</v>
      </c>
      <c r="I65" s="15">
        <f t="shared" si="9"/>
        <v>2096.2727378742893</v>
      </c>
      <c r="J65" s="15">
        <f t="shared" si="4"/>
        <v>58.742506603733403</v>
      </c>
      <c r="K65" s="15">
        <f t="shared" si="5"/>
        <v>8.1865740040718382</v>
      </c>
      <c r="L65" s="15">
        <f t="shared" si="6"/>
        <v>1981.9606942920125</v>
      </c>
      <c r="M65" s="15">
        <f t="shared" si="7"/>
        <v>-158.82829970798753</v>
      </c>
      <c r="N65" s="22">
        <f t="shared" si="8"/>
        <v>25226.42878813031</v>
      </c>
    </row>
    <row r="66" spans="2:14" x14ac:dyDescent="0.25">
      <c r="B66" s="21">
        <v>19934</v>
      </c>
      <c r="C66" s="15">
        <v>2468.8539959999998</v>
      </c>
      <c r="D66" s="15">
        <v>57</v>
      </c>
      <c r="E66" s="15">
        <f t="shared" si="10"/>
        <v>0</v>
      </c>
      <c r="F66" s="15">
        <f t="shared" si="10"/>
        <v>0</v>
      </c>
      <c r="G66" s="15">
        <f t="shared" si="10"/>
        <v>0</v>
      </c>
      <c r="H66" s="15">
        <f t="shared" si="10"/>
        <v>1</v>
      </c>
      <c r="I66" s="15">
        <f t="shared" si="9"/>
        <v>2289.3561395511815</v>
      </c>
      <c r="J66" s="15">
        <f t="shared" si="4"/>
        <v>79.980260969221874</v>
      </c>
      <c r="K66" s="15">
        <f t="shared" si="5"/>
        <v>134.53615728191022</v>
      </c>
      <c r="L66" s="15">
        <f t="shared" si="6"/>
        <v>2272.2877225393072</v>
      </c>
      <c r="M66" s="15">
        <f t="shared" si="7"/>
        <v>-196.56627346069263</v>
      </c>
      <c r="N66" s="22">
        <f t="shared" si="8"/>
        <v>38638.299862223794</v>
      </c>
    </row>
    <row r="67" spans="2:14" x14ac:dyDescent="0.25">
      <c r="B67" s="21">
        <v>19941</v>
      </c>
      <c r="C67" s="15">
        <v>2076.6999970000002</v>
      </c>
      <c r="D67" s="15">
        <v>58</v>
      </c>
      <c r="E67" s="15">
        <f t="shared" si="10"/>
        <v>1</v>
      </c>
      <c r="F67" s="15">
        <f t="shared" si="10"/>
        <v>0</v>
      </c>
      <c r="G67" s="15">
        <f t="shared" si="10"/>
        <v>0</v>
      </c>
      <c r="H67" s="15">
        <f t="shared" si="10"/>
        <v>0</v>
      </c>
      <c r="I67" s="15">
        <f t="shared" si="9"/>
        <v>2194.9051486908447</v>
      </c>
      <c r="J67" s="15">
        <f t="shared" si="4"/>
        <v>52.404681113188971</v>
      </c>
      <c r="K67" s="15">
        <f t="shared" si="5"/>
        <v>-59.825866173974902</v>
      </c>
      <c r="L67" s="15">
        <f t="shared" si="6"/>
        <v>2331.9260852923844</v>
      </c>
      <c r="M67" s="15">
        <f t="shared" si="7"/>
        <v>255.22608829238425</v>
      </c>
      <c r="N67" s="22">
        <f t="shared" si="8"/>
        <v>65140.356145031918</v>
      </c>
    </row>
    <row r="68" spans="2:14" x14ac:dyDescent="0.25">
      <c r="B68" s="21">
        <v>19942</v>
      </c>
      <c r="C68" s="15">
        <v>2149.9079969999998</v>
      </c>
      <c r="D68" s="15">
        <v>59</v>
      </c>
      <c r="E68" s="15">
        <f t="shared" si="10"/>
        <v>0</v>
      </c>
      <c r="F68" s="15">
        <f t="shared" si="10"/>
        <v>1</v>
      </c>
      <c r="G68" s="15">
        <f t="shared" si="10"/>
        <v>0</v>
      </c>
      <c r="H68" s="15">
        <f t="shared" si="10"/>
        <v>0</v>
      </c>
      <c r="I68" s="15">
        <f t="shared" si="9"/>
        <v>2215.8405345955007</v>
      </c>
      <c r="J68" s="15">
        <f t="shared" si="4"/>
        <v>47.429746553389386</v>
      </c>
      <c r="K68" s="15">
        <f t="shared" si="5"/>
        <v>-55.400279466729437</v>
      </c>
      <c r="L68" s="15">
        <f t="shared" si="6"/>
        <v>2195.9535595534362</v>
      </c>
      <c r="M68" s="15">
        <f t="shared" si="7"/>
        <v>46.045562553436412</v>
      </c>
      <c r="N68" s="22">
        <f t="shared" si="8"/>
        <v>2120.1938308624253</v>
      </c>
    </row>
    <row r="69" spans="2:14" x14ac:dyDescent="0.25">
      <c r="B69" s="21">
        <v>19943</v>
      </c>
      <c r="C69" s="15">
        <v>2493.2859960000001</v>
      </c>
      <c r="D69" s="15">
        <v>60</v>
      </c>
      <c r="E69" s="15">
        <f t="shared" si="10"/>
        <v>0</v>
      </c>
      <c r="F69" s="15">
        <f t="shared" si="10"/>
        <v>0</v>
      </c>
      <c r="G69" s="15">
        <f t="shared" si="10"/>
        <v>1</v>
      </c>
      <c r="H69" s="15">
        <f t="shared" si="10"/>
        <v>0</v>
      </c>
      <c r="I69" s="15">
        <f t="shared" si="9"/>
        <v>2414.8767841874705</v>
      </c>
      <c r="J69" s="15">
        <f t="shared" si="4"/>
        <v>71.396995468849099</v>
      </c>
      <c r="K69" s="15">
        <f t="shared" si="5"/>
        <v>27.668996201672712</v>
      </c>
      <c r="L69" s="15">
        <f t="shared" si="6"/>
        <v>2271.4568551529619</v>
      </c>
      <c r="M69" s="15">
        <f t="shared" si="7"/>
        <v>-221.82914084703816</v>
      </c>
      <c r="N69" s="22">
        <f t="shared" si="8"/>
        <v>49208.167728935092</v>
      </c>
    </row>
    <row r="70" spans="2:14" x14ac:dyDescent="0.25">
      <c r="B70" s="21">
        <v>19944</v>
      </c>
      <c r="C70" s="15">
        <v>2832</v>
      </c>
      <c r="D70" s="15">
        <v>61</v>
      </c>
      <c r="E70" s="15">
        <f t="shared" si="10"/>
        <v>0</v>
      </c>
      <c r="F70" s="15">
        <f t="shared" si="10"/>
        <v>0</v>
      </c>
      <c r="G70" s="15">
        <f t="shared" si="10"/>
        <v>0</v>
      </c>
      <c r="H70" s="15">
        <f t="shared" si="10"/>
        <v>1</v>
      </c>
      <c r="I70" s="15">
        <f t="shared" si="9"/>
        <v>2630.6091307965471</v>
      </c>
      <c r="J70" s="15">
        <f t="shared" si="4"/>
        <v>94.214758683120948</v>
      </c>
      <c r="K70" s="15">
        <f t="shared" si="5"/>
        <v>153.08418914461535</v>
      </c>
      <c r="L70" s="15">
        <f t="shared" si="6"/>
        <v>2620.8099369382298</v>
      </c>
      <c r="M70" s="15">
        <f t="shared" si="7"/>
        <v>-211.19006306177016</v>
      </c>
      <c r="N70" s="22">
        <f t="shared" si="8"/>
        <v>44601.242736034459</v>
      </c>
    </row>
    <row r="71" spans="2:14" x14ac:dyDescent="0.25">
      <c r="B71" s="21">
        <v>19951</v>
      </c>
      <c r="C71" s="15">
        <v>2652</v>
      </c>
      <c r="D71" s="15">
        <v>62</v>
      </c>
      <c r="E71" s="15">
        <f t="shared" si="10"/>
        <v>1</v>
      </c>
      <c r="F71" s="15">
        <f t="shared" si="10"/>
        <v>0</v>
      </c>
      <c r="G71" s="15">
        <f t="shared" si="10"/>
        <v>0</v>
      </c>
      <c r="H71" s="15">
        <f t="shared" si="10"/>
        <v>0</v>
      </c>
      <c r="I71" s="15">
        <f t="shared" si="9"/>
        <v>2715.9405441614399</v>
      </c>
      <c r="J71" s="15">
        <f t="shared" si="4"/>
        <v>92.810403697175673</v>
      </c>
      <c r="K71" s="15">
        <f t="shared" si="5"/>
        <v>-60.967433854437523</v>
      </c>
      <c r="L71" s="15">
        <f t="shared" si="6"/>
        <v>2664.9980233056931</v>
      </c>
      <c r="M71" s="15">
        <f t="shared" si="7"/>
        <v>12.998023305693096</v>
      </c>
      <c r="N71" s="22">
        <f t="shared" si="8"/>
        <v>168.94860985534086</v>
      </c>
    </row>
    <row r="72" spans="2:14" x14ac:dyDescent="0.25">
      <c r="B72" s="21">
        <v>19952</v>
      </c>
      <c r="C72" s="15">
        <v>2575</v>
      </c>
      <c r="D72" s="15">
        <v>63</v>
      </c>
      <c r="E72" s="15">
        <f t="shared" si="10"/>
        <v>0</v>
      </c>
      <c r="F72" s="15">
        <f t="shared" si="10"/>
        <v>1</v>
      </c>
      <c r="G72" s="15">
        <f t="shared" si="10"/>
        <v>0</v>
      </c>
      <c r="H72" s="15">
        <f t="shared" si="10"/>
        <v>0</v>
      </c>
      <c r="I72" s="15">
        <f t="shared" si="9"/>
        <v>2686.8592926583997</v>
      </c>
      <c r="J72" s="15">
        <f t="shared" si="4"/>
        <v>73.540731339140123</v>
      </c>
      <c r="K72" s="15">
        <f t="shared" si="5"/>
        <v>-71.064150352074563</v>
      </c>
      <c r="L72" s="15">
        <f t="shared" si="6"/>
        <v>2753.3506683918863</v>
      </c>
      <c r="M72" s="15">
        <f t="shared" si="7"/>
        <v>178.3506683918863</v>
      </c>
      <c r="N72" s="22">
        <f t="shared" si="8"/>
        <v>31808.960915832591</v>
      </c>
    </row>
    <row r="73" spans="2:14" x14ac:dyDescent="0.25">
      <c r="B73" s="21">
        <v>19953</v>
      </c>
      <c r="C73" s="15">
        <v>3003</v>
      </c>
      <c r="D73" s="15">
        <v>64</v>
      </c>
      <c r="E73" s="15">
        <f t="shared" si="10"/>
        <v>0</v>
      </c>
      <c r="F73" s="15">
        <f t="shared" si="10"/>
        <v>0</v>
      </c>
      <c r="G73" s="15">
        <f t="shared" si="10"/>
        <v>1</v>
      </c>
      <c r="H73" s="15">
        <f t="shared" si="10"/>
        <v>0</v>
      </c>
      <c r="I73" s="15">
        <f t="shared" si="9"/>
        <v>2907.2920604442843</v>
      </c>
      <c r="J73" s="15">
        <f t="shared" si="4"/>
        <v>96.762677170329127</v>
      </c>
      <c r="K73" s="15">
        <f t="shared" si="5"/>
        <v>46.545578763520929</v>
      </c>
      <c r="L73" s="15">
        <f t="shared" si="6"/>
        <v>2788.0690201992124</v>
      </c>
      <c r="M73" s="15">
        <f t="shared" si="7"/>
        <v>-214.93097980078755</v>
      </c>
      <c r="N73" s="22">
        <f t="shared" si="8"/>
        <v>46195.326078126549</v>
      </c>
    </row>
    <row r="74" spans="2:14" x14ac:dyDescent="0.25">
      <c r="B74" s="21">
        <v>19954</v>
      </c>
      <c r="C74" s="15">
        <v>3148</v>
      </c>
      <c r="D74" s="15">
        <v>65</v>
      </c>
      <c r="E74" s="15">
        <f t="shared" si="10"/>
        <v>0</v>
      </c>
      <c r="F74" s="15">
        <f t="shared" si="10"/>
        <v>0</v>
      </c>
      <c r="G74" s="15">
        <f t="shared" si="10"/>
        <v>0</v>
      </c>
      <c r="H74" s="15">
        <f t="shared" si="10"/>
        <v>1</v>
      </c>
      <c r="I74" s="15">
        <f t="shared" si="9"/>
        <v>2997.8088461947491</v>
      </c>
      <c r="J74" s="15">
        <f t="shared" si="4"/>
        <v>95.775273389102608</v>
      </c>
      <c r="K74" s="15">
        <f t="shared" si="5"/>
        <v>152.28155145293798</v>
      </c>
      <c r="L74" s="15">
        <f t="shared" si="6"/>
        <v>3157.1389267592285</v>
      </c>
      <c r="M74" s="15">
        <f t="shared" si="7"/>
        <v>9.138926759228525</v>
      </c>
      <c r="N74" s="22">
        <f t="shared" si="8"/>
        <v>83.519982310543185</v>
      </c>
    </row>
    <row r="75" spans="2:14" x14ac:dyDescent="0.25">
      <c r="B75" s="21">
        <v>19961</v>
      </c>
      <c r="C75" s="15">
        <v>2185</v>
      </c>
      <c r="D75" s="15">
        <v>66</v>
      </c>
      <c r="E75" s="15">
        <f t="shared" ref="E75:H113" si="11">IF(RIGHT($B75,1)=RIGHT(E$9,1),1,0)</f>
        <v>1</v>
      </c>
      <c r="F75" s="15">
        <f t="shared" si="11"/>
        <v>0</v>
      </c>
      <c r="G75" s="15">
        <f t="shared" si="11"/>
        <v>0</v>
      </c>
      <c r="H75" s="15">
        <f t="shared" si="11"/>
        <v>0</v>
      </c>
      <c r="I75" s="15">
        <f t="shared" si="9"/>
        <v>2514.2905193386182</v>
      </c>
      <c r="J75" s="15">
        <f t="shared" si="4"/>
        <v>4.1956007897211407</v>
      </c>
      <c r="K75" s="15">
        <f t="shared" si="5"/>
        <v>-135.41043115432169</v>
      </c>
      <c r="L75" s="15">
        <f t="shared" si="6"/>
        <v>3032.6166857294143</v>
      </c>
      <c r="M75" s="15">
        <f t="shared" si="7"/>
        <v>847.61668572941426</v>
      </c>
      <c r="N75" s="22">
        <f t="shared" si="8"/>
        <v>718454.04592691665</v>
      </c>
    </row>
    <row r="76" spans="2:14" x14ac:dyDescent="0.25">
      <c r="B76" s="21">
        <v>19962</v>
      </c>
      <c r="C76" s="15">
        <v>2179</v>
      </c>
      <c r="D76" s="15">
        <v>67</v>
      </c>
      <c r="E76" s="15">
        <f t="shared" si="11"/>
        <v>0</v>
      </c>
      <c r="F76" s="15">
        <f t="shared" si="11"/>
        <v>1</v>
      </c>
      <c r="G76" s="15">
        <f t="shared" si="11"/>
        <v>0</v>
      </c>
      <c r="H76" s="15">
        <f t="shared" si="11"/>
        <v>0</v>
      </c>
      <c r="I76" s="15">
        <f t="shared" si="9"/>
        <v>2335.0362991484722</v>
      </c>
      <c r="J76" s="15">
        <f t="shared" si="4"/>
        <v>-24.805711388834407</v>
      </c>
      <c r="K76" s="15">
        <f t="shared" si="5"/>
        <v>-94.638646120864877</v>
      </c>
      <c r="L76" s="15">
        <f t="shared" si="6"/>
        <v>2447.4219697762646</v>
      </c>
      <c r="M76" s="15">
        <f t="shared" si="7"/>
        <v>268.42196977626463</v>
      </c>
      <c r="N76" s="22">
        <f t="shared" si="8"/>
        <v>72050.353858569928</v>
      </c>
    </row>
    <row r="77" spans="2:14" x14ac:dyDescent="0.25">
      <c r="B77" s="21">
        <v>19963</v>
      </c>
      <c r="C77" s="15">
        <v>2321</v>
      </c>
      <c r="D77" s="15">
        <v>68</v>
      </c>
      <c r="E77" s="15">
        <f t="shared" si="11"/>
        <v>0</v>
      </c>
      <c r="F77" s="15">
        <f t="shared" si="11"/>
        <v>0</v>
      </c>
      <c r="G77" s="15">
        <f t="shared" si="11"/>
        <v>1</v>
      </c>
      <c r="H77" s="15">
        <f t="shared" si="11"/>
        <v>0</v>
      </c>
      <c r="I77" s="15">
        <f t="shared" si="9"/>
        <v>2285.7797898257359</v>
      </c>
      <c r="J77" s="15">
        <f t="shared" si="4"/>
        <v>-28.671102045027475</v>
      </c>
      <c r="K77" s="15">
        <f t="shared" si="5"/>
        <v>43.403492119023312</v>
      </c>
      <c r="L77" s="15">
        <f t="shared" si="6"/>
        <v>2356.7761665231587</v>
      </c>
      <c r="M77" s="15">
        <f t="shared" si="7"/>
        <v>35.776166523158736</v>
      </c>
      <c r="N77" s="22">
        <f t="shared" si="8"/>
        <v>1279.9340910927838</v>
      </c>
    </row>
    <row r="78" spans="2:14" x14ac:dyDescent="0.25">
      <c r="B78" s="21">
        <v>19964</v>
      </c>
      <c r="C78" s="15">
        <v>2129</v>
      </c>
      <c r="D78" s="15">
        <v>69</v>
      </c>
      <c r="E78" s="15">
        <f t="shared" si="11"/>
        <v>0</v>
      </c>
      <c r="F78" s="15">
        <f t="shared" si="11"/>
        <v>0</v>
      </c>
      <c r="G78" s="15">
        <f t="shared" si="11"/>
        <v>0</v>
      </c>
      <c r="H78" s="15">
        <f t="shared" si="11"/>
        <v>1</v>
      </c>
      <c r="I78" s="15">
        <f t="shared" si="9"/>
        <v>2065.4792945727349</v>
      </c>
      <c r="J78" s="15">
        <f t="shared" si="4"/>
        <v>-58.965510757595922</v>
      </c>
      <c r="K78" s="15">
        <f t="shared" si="5"/>
        <v>127.6559274254662</v>
      </c>
      <c r="L78" s="15">
        <f t="shared" si="6"/>
        <v>2409.3902392336463</v>
      </c>
      <c r="M78" s="15">
        <f t="shared" si="7"/>
        <v>280.3902392336463</v>
      </c>
      <c r="N78" s="22">
        <f t="shared" si="8"/>
        <v>78618.686257501409</v>
      </c>
    </row>
    <row r="79" spans="2:14" x14ac:dyDescent="0.25">
      <c r="B79" s="21">
        <v>19971</v>
      </c>
      <c r="C79" s="15">
        <v>1601</v>
      </c>
      <c r="D79" s="15">
        <v>70</v>
      </c>
      <c r="E79" s="15">
        <f t="shared" si="11"/>
        <v>1</v>
      </c>
      <c r="F79" s="15">
        <f t="shared" si="11"/>
        <v>0</v>
      </c>
      <c r="G79" s="15">
        <f t="shared" si="11"/>
        <v>0</v>
      </c>
      <c r="H79" s="15">
        <f t="shared" si="11"/>
        <v>0</v>
      </c>
      <c r="I79" s="15">
        <f t="shared" si="9"/>
        <v>1821.9148415862664</v>
      </c>
      <c r="J79" s="15">
        <f t="shared" si="4"/>
        <v>-88.148485823012905</v>
      </c>
      <c r="K79" s="15">
        <f t="shared" si="5"/>
        <v>-159.13259648134763</v>
      </c>
      <c r="L79" s="15">
        <f t="shared" si="6"/>
        <v>1871.1033526608173</v>
      </c>
      <c r="M79" s="15">
        <f t="shared" si="7"/>
        <v>270.10335266081734</v>
      </c>
      <c r="N79" s="22">
        <f t="shared" si="8"/>
        <v>72955.821118613865</v>
      </c>
    </row>
    <row r="80" spans="2:14" x14ac:dyDescent="0.25">
      <c r="B80" s="21">
        <v>19972</v>
      </c>
      <c r="C80" s="15">
        <v>1737</v>
      </c>
      <c r="D80" s="15">
        <v>71</v>
      </c>
      <c r="E80" s="15">
        <f t="shared" si="11"/>
        <v>0</v>
      </c>
      <c r="F80" s="15">
        <f t="shared" si="11"/>
        <v>1</v>
      </c>
      <c r="G80" s="15">
        <f t="shared" si="11"/>
        <v>0</v>
      </c>
      <c r="H80" s="15">
        <f t="shared" si="11"/>
        <v>0</v>
      </c>
      <c r="I80" s="15">
        <f t="shared" si="9"/>
        <v>1800.6560152049119</v>
      </c>
      <c r="J80" s="15">
        <f t="shared" si="4"/>
        <v>-77.573998016902181</v>
      </c>
      <c r="K80" s="15">
        <f t="shared" si="5"/>
        <v>-86.042889607936829</v>
      </c>
      <c r="L80" s="15">
        <f t="shared" si="6"/>
        <v>1639.1277096423887</v>
      </c>
      <c r="M80" s="15">
        <f t="shared" si="7"/>
        <v>-97.872290357611291</v>
      </c>
      <c r="N80" s="22">
        <f t="shared" si="8"/>
        <v>9578.9852198445715</v>
      </c>
    </row>
    <row r="81" spans="2:14" x14ac:dyDescent="0.25">
      <c r="B81" s="21">
        <v>19973</v>
      </c>
      <c r="C81" s="15">
        <v>1614</v>
      </c>
      <c r="D81" s="15">
        <v>72</v>
      </c>
      <c r="E81" s="15">
        <f t="shared" si="11"/>
        <v>0</v>
      </c>
      <c r="F81" s="15">
        <f t="shared" si="11"/>
        <v>0</v>
      </c>
      <c r="G81" s="15">
        <f t="shared" si="11"/>
        <v>1</v>
      </c>
      <c r="H81" s="15">
        <f t="shared" si="11"/>
        <v>0</v>
      </c>
      <c r="I81" s="15">
        <f t="shared" si="9"/>
        <v>1618.867599092071</v>
      </c>
      <c r="J81" s="15">
        <f t="shared" si="4"/>
        <v>-94.049101980282543</v>
      </c>
      <c r="K81" s="15">
        <f t="shared" si="5"/>
        <v>30.011261233612544</v>
      </c>
      <c r="L81" s="15">
        <f t="shared" si="6"/>
        <v>1766.485509307033</v>
      </c>
      <c r="M81" s="15">
        <f t="shared" si="7"/>
        <v>152.485509307033</v>
      </c>
      <c r="N81" s="22">
        <f t="shared" si="8"/>
        <v>23251.830548625247</v>
      </c>
    </row>
    <row r="82" spans="2:14" x14ac:dyDescent="0.25">
      <c r="B82" s="21">
        <v>19974</v>
      </c>
      <c r="C82" s="15">
        <v>1578</v>
      </c>
      <c r="D82" s="15">
        <v>73</v>
      </c>
      <c r="E82" s="15">
        <f t="shared" si="11"/>
        <v>0</v>
      </c>
      <c r="F82" s="15">
        <f t="shared" si="11"/>
        <v>0</v>
      </c>
      <c r="G82" s="15">
        <f t="shared" si="11"/>
        <v>0</v>
      </c>
      <c r="H82" s="15">
        <f t="shared" si="11"/>
        <v>1</v>
      </c>
      <c r="I82" s="15">
        <f t="shared" si="9"/>
        <v>1473.9198323701287</v>
      </c>
      <c r="J82" s="15">
        <f t="shared" si="4"/>
        <v>-102.09559697144698</v>
      </c>
      <c r="K82" s="15">
        <f t="shared" si="5"/>
        <v>121.11511779054696</v>
      </c>
      <c r="L82" s="15">
        <f t="shared" si="6"/>
        <v>1652.4744245372547</v>
      </c>
      <c r="M82" s="15">
        <f t="shared" si="7"/>
        <v>74.474424537254663</v>
      </c>
      <c r="N82" s="22">
        <f t="shared" si="8"/>
        <v>5546.439910155239</v>
      </c>
    </row>
    <row r="83" spans="2:14" x14ac:dyDescent="0.25">
      <c r="B83" s="21">
        <v>19981</v>
      </c>
      <c r="C83" s="15">
        <v>1405</v>
      </c>
      <c r="D83" s="15">
        <v>74</v>
      </c>
      <c r="E83" s="15">
        <f t="shared" si="11"/>
        <v>1</v>
      </c>
      <c r="F83" s="15">
        <f t="shared" si="11"/>
        <v>0</v>
      </c>
      <c r="G83" s="15">
        <f t="shared" si="11"/>
        <v>0</v>
      </c>
      <c r="H83" s="15">
        <f t="shared" si="11"/>
        <v>0</v>
      </c>
      <c r="I83" s="15">
        <f t="shared" si="9"/>
        <v>1503.255110609651</v>
      </c>
      <c r="J83" s="15">
        <f t="shared" ref="J83:J113" si="12">$L$5*(I83-I82)+(1-$L$5)*J82</f>
        <v>-81.317883362708102</v>
      </c>
      <c r="K83" s="15">
        <f t="shared" ref="K83:K113" si="13">$M$5*(C83-I83)+(1-$M$5)*K79</f>
        <v>-142.24287374954179</v>
      </c>
      <c r="L83" s="15">
        <f t="shared" ref="L83:L113" si="14">I82+J82+K79</f>
        <v>1212.6916389173339</v>
      </c>
      <c r="M83" s="15">
        <f t="shared" ref="M83:M113" si="15">L83-C83</f>
        <v>-192.30836108266612</v>
      </c>
      <c r="N83" s="22">
        <f t="shared" ref="N83:N113" si="16">M83^2</f>
        <v>36982.505742301095</v>
      </c>
    </row>
    <row r="84" spans="2:14" x14ac:dyDescent="0.25">
      <c r="B84" s="21">
        <v>19982</v>
      </c>
      <c r="C84" s="15">
        <v>1402</v>
      </c>
      <c r="D84" s="15">
        <v>75</v>
      </c>
      <c r="E84" s="15">
        <f t="shared" si="11"/>
        <v>0</v>
      </c>
      <c r="F84" s="15">
        <f t="shared" si="11"/>
        <v>1</v>
      </c>
      <c r="G84" s="15">
        <f t="shared" si="11"/>
        <v>0</v>
      </c>
      <c r="H84" s="15">
        <f t="shared" si="11"/>
        <v>0</v>
      </c>
      <c r="I84" s="15">
        <f t="shared" ref="I84:I113" si="17">$K$5*(C84-K80)+(1-$K$5)*(I83+J83)</f>
        <v>1467.1163604452727</v>
      </c>
      <c r="J84" s="15">
        <f t="shared" si="12"/>
        <v>-74.175580694638981</v>
      </c>
      <c r="K84" s="15">
        <f t="shared" si="13"/>
        <v>-80.237076995350435</v>
      </c>
      <c r="L84" s="15">
        <f t="shared" si="14"/>
        <v>1335.8943376390062</v>
      </c>
      <c r="M84" s="15">
        <f t="shared" si="15"/>
        <v>-66.105662360993847</v>
      </c>
      <c r="N84" s="22">
        <f t="shared" si="16"/>
        <v>4369.9585961857183</v>
      </c>
    </row>
    <row r="85" spans="2:14" x14ac:dyDescent="0.25">
      <c r="B85" s="21">
        <v>19983</v>
      </c>
      <c r="C85" s="15">
        <v>1556</v>
      </c>
      <c r="D85" s="15">
        <v>76</v>
      </c>
      <c r="E85" s="15">
        <f t="shared" si="11"/>
        <v>0</v>
      </c>
      <c r="F85" s="15">
        <f t="shared" si="11"/>
        <v>0</v>
      </c>
      <c r="G85" s="15">
        <f t="shared" si="11"/>
        <v>1</v>
      </c>
      <c r="H85" s="15">
        <f t="shared" si="11"/>
        <v>0</v>
      </c>
      <c r="I85" s="15">
        <f t="shared" si="17"/>
        <v>1483.8708339616248</v>
      </c>
      <c r="J85" s="15">
        <f t="shared" si="12"/>
        <v>-59.800582264548702</v>
      </c>
      <c r="K85" s="15">
        <f t="shared" si="13"/>
        <v>41.696364913752554</v>
      </c>
      <c r="L85" s="15">
        <f t="shared" si="14"/>
        <v>1422.9520409842462</v>
      </c>
      <c r="M85" s="15">
        <f t="shared" si="15"/>
        <v>-133.0479590157538</v>
      </c>
      <c r="N85" s="22">
        <f t="shared" si="16"/>
        <v>17701.759398257705</v>
      </c>
    </row>
    <row r="86" spans="2:14" x14ac:dyDescent="0.25">
      <c r="B86" s="21">
        <v>19984</v>
      </c>
      <c r="C86" s="15">
        <v>1710</v>
      </c>
      <c r="D86" s="15">
        <v>77</v>
      </c>
      <c r="E86" s="15">
        <f t="shared" si="11"/>
        <v>0</v>
      </c>
      <c r="F86" s="15">
        <f t="shared" si="11"/>
        <v>0</v>
      </c>
      <c r="G86" s="15">
        <f t="shared" si="11"/>
        <v>0</v>
      </c>
      <c r="H86" s="15">
        <f t="shared" si="11"/>
        <v>1</v>
      </c>
      <c r="I86" s="15">
        <f t="shared" si="17"/>
        <v>1536.7108618809602</v>
      </c>
      <c r="J86" s="15">
        <f t="shared" si="12"/>
        <v>-41.993393996513731</v>
      </c>
      <c r="K86" s="15">
        <f t="shared" si="13"/>
        <v>135.59016919147115</v>
      </c>
      <c r="L86" s="15">
        <f t="shared" si="14"/>
        <v>1545.1853694876231</v>
      </c>
      <c r="M86" s="15">
        <f t="shared" si="15"/>
        <v>-164.81463051237688</v>
      </c>
      <c r="N86" s="22">
        <f t="shared" si="16"/>
        <v>27163.862430931313</v>
      </c>
    </row>
    <row r="87" spans="2:14" x14ac:dyDescent="0.25">
      <c r="B87" s="21">
        <v>19991</v>
      </c>
      <c r="C87" s="15">
        <v>1530</v>
      </c>
      <c r="D87" s="15">
        <v>78</v>
      </c>
      <c r="E87" s="15">
        <f t="shared" si="11"/>
        <v>1</v>
      </c>
      <c r="F87" s="15">
        <f t="shared" si="11"/>
        <v>0</v>
      </c>
      <c r="G87" s="15">
        <f t="shared" si="11"/>
        <v>0</v>
      </c>
      <c r="H87" s="15">
        <f t="shared" si="11"/>
        <v>0</v>
      </c>
      <c r="I87" s="15">
        <f t="shared" si="17"/>
        <v>1616.0451071699913</v>
      </c>
      <c r="J87" s="15">
        <f t="shared" si="12"/>
        <v>-22.812886084252415</v>
      </c>
      <c r="K87" s="15">
        <f t="shared" si="13"/>
        <v>-126.65148257948294</v>
      </c>
      <c r="L87" s="15">
        <f t="shared" si="14"/>
        <v>1352.4745941349047</v>
      </c>
      <c r="M87" s="15">
        <f t="shared" si="15"/>
        <v>-177.52540586509531</v>
      </c>
      <c r="N87" s="22">
        <f t="shared" si="16"/>
        <v>31515.269727566814</v>
      </c>
    </row>
    <row r="88" spans="2:14" x14ac:dyDescent="0.25">
      <c r="B88" s="21">
        <v>19992</v>
      </c>
      <c r="C88" s="15">
        <v>1558</v>
      </c>
      <c r="D88" s="15">
        <v>79</v>
      </c>
      <c r="E88" s="15">
        <f t="shared" si="11"/>
        <v>0</v>
      </c>
      <c r="F88" s="15">
        <f t="shared" si="11"/>
        <v>1</v>
      </c>
      <c r="G88" s="15">
        <f t="shared" si="11"/>
        <v>0</v>
      </c>
      <c r="H88" s="15">
        <f t="shared" si="11"/>
        <v>0</v>
      </c>
      <c r="I88" s="15">
        <f t="shared" si="17"/>
        <v>1623.9902576455802</v>
      </c>
      <c r="J88" s="15">
        <f t="shared" si="12"/>
        <v>-17.950393357321502</v>
      </c>
      <c r="K88" s="15">
        <f t="shared" si="13"/>
        <v>-76.284469143986826</v>
      </c>
      <c r="L88" s="15">
        <f t="shared" si="14"/>
        <v>1512.9951440903885</v>
      </c>
      <c r="M88" s="15">
        <f t="shared" si="15"/>
        <v>-45.004855909611479</v>
      </c>
      <c r="N88" s="22">
        <f t="shared" si="16"/>
        <v>2025.4370554448913</v>
      </c>
    </row>
    <row r="89" spans="2:14" x14ac:dyDescent="0.25">
      <c r="B89" s="21">
        <v>19993</v>
      </c>
      <c r="C89" s="15">
        <v>1336</v>
      </c>
      <c r="D89" s="15">
        <v>80</v>
      </c>
      <c r="E89" s="15">
        <f t="shared" si="11"/>
        <v>0</v>
      </c>
      <c r="F89" s="15">
        <f t="shared" si="11"/>
        <v>0</v>
      </c>
      <c r="G89" s="15">
        <f t="shared" si="11"/>
        <v>1</v>
      </c>
      <c r="H89" s="15">
        <f t="shared" si="11"/>
        <v>0</v>
      </c>
      <c r="I89" s="15">
        <f t="shared" si="17"/>
        <v>1392.9874249230486</v>
      </c>
      <c r="J89" s="15">
        <f t="shared" si="12"/>
        <v>-51.631539904263789</v>
      </c>
      <c r="K89" s="15">
        <f t="shared" si="13"/>
        <v>14.317740047736564</v>
      </c>
      <c r="L89" s="15">
        <f t="shared" si="14"/>
        <v>1647.7362292020114</v>
      </c>
      <c r="M89" s="15">
        <f t="shared" si="15"/>
        <v>311.73622920201137</v>
      </c>
      <c r="N89" s="22">
        <f t="shared" si="16"/>
        <v>97179.476597088971</v>
      </c>
    </row>
    <row r="90" spans="2:14" x14ac:dyDescent="0.25">
      <c r="B90" s="21">
        <v>19994</v>
      </c>
      <c r="C90" s="15">
        <v>2343</v>
      </c>
      <c r="D90" s="15">
        <v>81</v>
      </c>
      <c r="E90" s="15">
        <f t="shared" si="11"/>
        <v>0</v>
      </c>
      <c r="F90" s="15">
        <f t="shared" si="11"/>
        <v>0</v>
      </c>
      <c r="G90" s="15">
        <f t="shared" si="11"/>
        <v>0</v>
      </c>
      <c r="H90" s="15">
        <f t="shared" si="11"/>
        <v>1</v>
      </c>
      <c r="I90" s="15">
        <f t="shared" si="17"/>
        <v>1933.2502126197037</v>
      </c>
      <c r="J90" s="15">
        <f t="shared" si="12"/>
        <v>41.940163135742651</v>
      </c>
      <c r="K90" s="15">
        <f t="shared" si="13"/>
        <v>211.65244195395113</v>
      </c>
      <c r="L90" s="15">
        <f t="shared" si="14"/>
        <v>1476.9460542102561</v>
      </c>
      <c r="M90" s="15">
        <f t="shared" si="15"/>
        <v>-866.05394578974392</v>
      </c>
      <c r="N90" s="22">
        <f t="shared" si="16"/>
        <v>750049.43701798469</v>
      </c>
    </row>
    <row r="91" spans="2:14" x14ac:dyDescent="0.25">
      <c r="B91" s="21">
        <v>20001</v>
      </c>
      <c r="C91" s="15">
        <v>1945</v>
      </c>
      <c r="D91" s="15">
        <v>82</v>
      </c>
      <c r="E91" s="15">
        <f t="shared" si="11"/>
        <v>1</v>
      </c>
      <c r="F91" s="15">
        <f t="shared" si="11"/>
        <v>0</v>
      </c>
      <c r="G91" s="15">
        <f t="shared" si="11"/>
        <v>0</v>
      </c>
      <c r="H91" s="15">
        <f t="shared" si="11"/>
        <v>0</v>
      </c>
      <c r="I91" s="15">
        <f t="shared" si="17"/>
        <v>2041.1155784992425</v>
      </c>
      <c r="J91" s="15">
        <f t="shared" si="12"/>
        <v>52.362181402074036</v>
      </c>
      <c r="K91" s="15">
        <f t="shared" si="13"/>
        <v>-118.17966502829098</v>
      </c>
      <c r="L91" s="15">
        <f t="shared" si="14"/>
        <v>1848.5388931759635</v>
      </c>
      <c r="M91" s="15">
        <f t="shared" si="15"/>
        <v>-96.461106824036506</v>
      </c>
      <c r="N91" s="22">
        <f t="shared" si="16"/>
        <v>9304.7451297181815</v>
      </c>
    </row>
    <row r="92" spans="2:14" x14ac:dyDescent="0.25">
      <c r="B92" s="21">
        <v>20002</v>
      </c>
      <c r="C92" s="15">
        <v>1825</v>
      </c>
      <c r="D92" s="15">
        <v>83</v>
      </c>
      <c r="E92" s="15">
        <f t="shared" si="11"/>
        <v>0</v>
      </c>
      <c r="F92" s="15">
        <f t="shared" si="11"/>
        <v>1</v>
      </c>
      <c r="G92" s="15">
        <f t="shared" si="11"/>
        <v>0</v>
      </c>
      <c r="H92" s="15">
        <f t="shared" si="11"/>
        <v>0</v>
      </c>
      <c r="I92" s="15">
        <f t="shared" si="17"/>
        <v>1962.1255281434173</v>
      </c>
      <c r="J92" s="15">
        <f t="shared" si="12"/>
        <v>31.59690042107556</v>
      </c>
      <c r="K92" s="15">
        <f t="shared" si="13"/>
        <v>-93.164085680312468</v>
      </c>
      <c r="L92" s="15">
        <f t="shared" si="14"/>
        <v>2017.1932907573296</v>
      </c>
      <c r="M92" s="15">
        <f t="shared" si="15"/>
        <v>192.19329075732958</v>
      </c>
      <c r="N92" s="22">
        <f t="shared" si="16"/>
        <v>36938.261012131428</v>
      </c>
    </row>
    <row r="93" spans="2:14" x14ac:dyDescent="0.25">
      <c r="B93" s="21">
        <v>20003</v>
      </c>
      <c r="C93" s="15">
        <v>1870</v>
      </c>
      <c r="D93" s="15">
        <v>84</v>
      </c>
      <c r="E93" s="15">
        <f t="shared" si="11"/>
        <v>0</v>
      </c>
      <c r="F93" s="15">
        <f t="shared" si="11"/>
        <v>0</v>
      </c>
      <c r="G93" s="15">
        <f t="shared" si="11"/>
        <v>1</v>
      </c>
      <c r="H93" s="15">
        <f t="shared" si="11"/>
        <v>0</v>
      </c>
      <c r="I93" s="15">
        <f t="shared" si="17"/>
        <v>1899.3805077409038</v>
      </c>
      <c r="J93" s="15">
        <f t="shared" si="12"/>
        <v>16.682525020132836</v>
      </c>
      <c r="K93" s="15">
        <f t="shared" si="13"/>
        <v>2.1941893056547421</v>
      </c>
      <c r="L93" s="15">
        <f t="shared" si="14"/>
        <v>2008.0401686122295</v>
      </c>
      <c r="M93" s="15">
        <f t="shared" si="15"/>
        <v>138.04016861222954</v>
      </c>
      <c r="N93" s="22">
        <f t="shared" si="16"/>
        <v>19055.08815049276</v>
      </c>
    </row>
    <row r="94" spans="2:14" x14ac:dyDescent="0.25">
      <c r="B94" s="21">
        <v>20004</v>
      </c>
      <c r="C94" s="15">
        <v>1007</v>
      </c>
      <c r="D94" s="15">
        <v>85</v>
      </c>
      <c r="E94" s="15">
        <f t="shared" si="11"/>
        <v>0</v>
      </c>
      <c r="F94" s="15">
        <f t="shared" si="11"/>
        <v>0</v>
      </c>
      <c r="G94" s="15">
        <f t="shared" si="11"/>
        <v>0</v>
      </c>
      <c r="H94" s="15">
        <f t="shared" si="11"/>
        <v>1</v>
      </c>
      <c r="I94" s="15">
        <f t="shared" si="17"/>
        <v>1150.1232947537512</v>
      </c>
      <c r="J94" s="15">
        <f t="shared" si="12"/>
        <v>-104.40376077323482</v>
      </c>
      <c r="K94" s="15">
        <f t="shared" si="13"/>
        <v>113.22420137920206</v>
      </c>
      <c r="L94" s="15">
        <f t="shared" si="14"/>
        <v>2127.7154747149875</v>
      </c>
      <c r="M94" s="15">
        <f t="shared" si="15"/>
        <v>1120.7154747149875</v>
      </c>
      <c r="N94" s="22">
        <f t="shared" si="16"/>
        <v>1256003.1752656398</v>
      </c>
    </row>
    <row r="95" spans="2:14" x14ac:dyDescent="0.25">
      <c r="B95" s="21">
        <v>20011</v>
      </c>
      <c r="C95" s="15">
        <v>1431</v>
      </c>
      <c r="D95" s="15">
        <v>86</v>
      </c>
      <c r="E95" s="15">
        <f t="shared" si="11"/>
        <v>1</v>
      </c>
      <c r="F95" s="15">
        <f t="shared" si="11"/>
        <v>0</v>
      </c>
      <c r="G95" s="15">
        <f t="shared" si="11"/>
        <v>0</v>
      </c>
      <c r="H95" s="15">
        <f t="shared" si="11"/>
        <v>0</v>
      </c>
      <c r="I95" s="15">
        <f t="shared" si="17"/>
        <v>1389.8034068028439</v>
      </c>
      <c r="J95" s="15">
        <f t="shared" si="12"/>
        <v>-50.008047776480986</v>
      </c>
      <c r="K95" s="15">
        <f t="shared" si="13"/>
        <v>-73.962648295147929</v>
      </c>
      <c r="L95" s="15">
        <f t="shared" si="14"/>
        <v>927.53986895222545</v>
      </c>
      <c r="M95" s="15">
        <f t="shared" si="15"/>
        <v>-503.46013104777455</v>
      </c>
      <c r="N95" s="22">
        <f t="shared" si="16"/>
        <v>253472.10355464232</v>
      </c>
    </row>
    <row r="96" spans="2:14" x14ac:dyDescent="0.25">
      <c r="B96" s="21">
        <v>20012</v>
      </c>
      <c r="C96" s="15">
        <v>1475</v>
      </c>
      <c r="D96" s="15">
        <v>87</v>
      </c>
      <c r="E96" s="15">
        <f t="shared" si="11"/>
        <v>0</v>
      </c>
      <c r="F96" s="15">
        <f t="shared" si="11"/>
        <v>1</v>
      </c>
      <c r="G96" s="15">
        <f t="shared" si="11"/>
        <v>0</v>
      </c>
      <c r="H96" s="15">
        <f t="shared" si="11"/>
        <v>0</v>
      </c>
      <c r="I96" s="15">
        <f t="shared" si="17"/>
        <v>1495.871264649837</v>
      </c>
      <c r="J96" s="15">
        <f t="shared" si="12"/>
        <v>-25.33423758489787</v>
      </c>
      <c r="K96" s="15">
        <f t="shared" si="13"/>
        <v>-73.107316166569021</v>
      </c>
      <c r="L96" s="15">
        <f t="shared" si="14"/>
        <v>1246.6312733460506</v>
      </c>
      <c r="M96" s="15">
        <f t="shared" si="15"/>
        <v>-228.36872665394935</v>
      </c>
      <c r="N96" s="22">
        <f t="shared" si="16"/>
        <v>52152.275313546241</v>
      </c>
    </row>
    <row r="97" spans="2:14" x14ac:dyDescent="0.25">
      <c r="B97" s="21">
        <v>20013</v>
      </c>
      <c r="C97" s="15">
        <v>1450</v>
      </c>
      <c r="D97" s="15">
        <v>88</v>
      </c>
      <c r="E97" s="15">
        <f t="shared" si="11"/>
        <v>0</v>
      </c>
      <c r="F97" s="15">
        <f t="shared" si="11"/>
        <v>0</v>
      </c>
      <c r="G97" s="15">
        <f t="shared" si="11"/>
        <v>1</v>
      </c>
      <c r="H97" s="15">
        <f t="shared" si="11"/>
        <v>0</v>
      </c>
      <c r="I97" s="15">
        <f t="shared" si="17"/>
        <v>1455.0016460478193</v>
      </c>
      <c r="J97" s="15">
        <f t="shared" si="12"/>
        <v>-27.79020310333652</v>
      </c>
      <c r="K97" s="15">
        <f t="shared" si="13"/>
        <v>0.19779175073521071</v>
      </c>
      <c r="L97" s="15">
        <f t="shared" si="14"/>
        <v>1472.731216370594</v>
      </c>
      <c r="M97" s="15">
        <f t="shared" si="15"/>
        <v>22.731216370593984</v>
      </c>
      <c r="N97" s="22">
        <f t="shared" si="16"/>
        <v>516.70819768675995</v>
      </c>
    </row>
    <row r="98" spans="2:14" x14ac:dyDescent="0.25">
      <c r="B98" s="21">
        <v>20014</v>
      </c>
      <c r="C98" s="15">
        <v>1375</v>
      </c>
      <c r="D98" s="15">
        <v>89</v>
      </c>
      <c r="E98" s="15">
        <f t="shared" si="11"/>
        <v>0</v>
      </c>
      <c r="F98" s="15">
        <f t="shared" si="11"/>
        <v>0</v>
      </c>
      <c r="G98" s="15">
        <f t="shared" si="11"/>
        <v>0</v>
      </c>
      <c r="H98" s="15">
        <f t="shared" si="11"/>
        <v>1</v>
      </c>
      <c r="I98" s="15">
        <f t="shared" si="17"/>
        <v>1314.146408215151</v>
      </c>
      <c r="J98" s="15">
        <f t="shared" si="12"/>
        <v>-45.664488023049991</v>
      </c>
      <c r="K98" s="15">
        <f t="shared" si="13"/>
        <v>98.694608662307161</v>
      </c>
      <c r="L98" s="15">
        <f t="shared" si="14"/>
        <v>1540.4356443236848</v>
      </c>
      <c r="M98" s="15">
        <f t="shared" si="15"/>
        <v>165.43564432368476</v>
      </c>
      <c r="N98" s="22">
        <f t="shared" si="16"/>
        <v>27368.952412792729</v>
      </c>
    </row>
    <row r="99" spans="2:14" x14ac:dyDescent="0.25">
      <c r="B99" s="21">
        <v>20021</v>
      </c>
      <c r="C99" s="15">
        <v>1495</v>
      </c>
      <c r="D99" s="15">
        <v>90</v>
      </c>
      <c r="E99" s="15">
        <f t="shared" si="11"/>
        <v>1</v>
      </c>
      <c r="F99" s="15">
        <f t="shared" si="11"/>
        <v>0</v>
      </c>
      <c r="G99" s="15">
        <f t="shared" si="11"/>
        <v>0</v>
      </c>
      <c r="H99" s="15">
        <f t="shared" si="11"/>
        <v>0</v>
      </c>
      <c r="I99" s="15">
        <f t="shared" si="17"/>
        <v>1473.8419204348177</v>
      </c>
      <c r="J99" s="15">
        <f t="shared" si="12"/>
        <v>-13.19942785446645</v>
      </c>
      <c r="K99" s="15">
        <f t="shared" si="13"/>
        <v>-47.572551913794804</v>
      </c>
      <c r="L99" s="15">
        <f t="shared" si="14"/>
        <v>1194.5192718969531</v>
      </c>
      <c r="M99" s="15">
        <f t="shared" si="15"/>
        <v>-300.48072810304689</v>
      </c>
      <c r="N99" s="22">
        <f t="shared" si="16"/>
        <v>90288.667961337196</v>
      </c>
    </row>
    <row r="100" spans="2:14" x14ac:dyDescent="0.25">
      <c r="B100" s="21">
        <v>20022</v>
      </c>
      <c r="C100" s="15">
        <v>1429</v>
      </c>
      <c r="D100" s="15">
        <v>91</v>
      </c>
      <c r="E100" s="15">
        <f t="shared" si="11"/>
        <v>0</v>
      </c>
      <c r="F100" s="15">
        <f t="shared" si="11"/>
        <v>1</v>
      </c>
      <c r="G100" s="15">
        <f t="shared" si="11"/>
        <v>0</v>
      </c>
      <c r="H100" s="15">
        <f t="shared" si="11"/>
        <v>0</v>
      </c>
      <c r="I100" s="15">
        <f t="shared" si="17"/>
        <v>1488.9811359119451</v>
      </c>
      <c r="J100" s="15">
        <f t="shared" si="12"/>
        <v>-8.7194134418795279</v>
      </c>
      <c r="K100" s="15">
        <f t="shared" si="13"/>
        <v>-69.46561608888274</v>
      </c>
      <c r="L100" s="15">
        <f t="shared" si="14"/>
        <v>1387.5351764137822</v>
      </c>
      <c r="M100" s="15">
        <f t="shared" si="15"/>
        <v>-41.46482358621779</v>
      </c>
      <c r="N100" s="22">
        <f t="shared" si="16"/>
        <v>1719.3315950361632</v>
      </c>
    </row>
    <row r="101" spans="2:14" x14ac:dyDescent="0.25">
      <c r="B101" s="21">
        <v>20023</v>
      </c>
      <c r="C101" s="15">
        <v>1443</v>
      </c>
      <c r="D101" s="15">
        <v>92</v>
      </c>
      <c r="E101" s="15">
        <f t="shared" si="11"/>
        <v>0</v>
      </c>
      <c r="F101" s="15">
        <f t="shared" si="11"/>
        <v>0</v>
      </c>
      <c r="G101" s="15">
        <f t="shared" si="11"/>
        <v>1</v>
      </c>
      <c r="H101" s="15">
        <f t="shared" si="11"/>
        <v>0</v>
      </c>
      <c r="I101" s="15">
        <f t="shared" si="17"/>
        <v>1454.6604604588874</v>
      </c>
      <c r="J101" s="15">
        <f t="shared" si="12"/>
        <v>-12.766679270678864</v>
      </c>
      <c r="K101" s="15">
        <f t="shared" si="13"/>
        <v>-3.0921370141690967</v>
      </c>
      <c r="L101" s="15">
        <f t="shared" si="14"/>
        <v>1480.4595142208007</v>
      </c>
      <c r="M101" s="15">
        <f t="shared" si="15"/>
        <v>37.459514220800656</v>
      </c>
      <c r="N101" s="22">
        <f t="shared" si="16"/>
        <v>1403.2152056583666</v>
      </c>
    </row>
    <row r="102" spans="2:14" x14ac:dyDescent="0.25">
      <c r="B102" s="21">
        <v>20024</v>
      </c>
      <c r="C102" s="15">
        <v>1472</v>
      </c>
      <c r="D102" s="15">
        <v>93</v>
      </c>
      <c r="E102" s="15">
        <f t="shared" si="11"/>
        <v>0</v>
      </c>
      <c r="F102" s="15">
        <f t="shared" si="11"/>
        <v>0</v>
      </c>
      <c r="G102" s="15">
        <f t="shared" si="11"/>
        <v>0</v>
      </c>
      <c r="H102" s="15">
        <f t="shared" si="11"/>
        <v>1</v>
      </c>
      <c r="I102" s="15">
        <f t="shared" si="17"/>
        <v>1395.0178572470263</v>
      </c>
      <c r="J102" s="15">
        <f t="shared" si="12"/>
        <v>-20.177225089775888</v>
      </c>
      <c r="K102" s="15">
        <f t="shared" si="13"/>
        <v>92.670747397646693</v>
      </c>
      <c r="L102" s="15">
        <f t="shared" si="14"/>
        <v>1540.5883898505158</v>
      </c>
      <c r="M102" s="15">
        <f t="shared" si="15"/>
        <v>68.588389850515796</v>
      </c>
      <c r="N102" s="22">
        <f t="shared" si="16"/>
        <v>4704.3672222863379</v>
      </c>
    </row>
    <row r="103" spans="2:14" x14ac:dyDescent="0.25">
      <c r="B103" s="21">
        <v>20031</v>
      </c>
      <c r="C103" s="15">
        <v>1475</v>
      </c>
      <c r="D103" s="15">
        <v>94</v>
      </c>
      <c r="E103" s="15">
        <f t="shared" si="11"/>
        <v>1</v>
      </c>
      <c r="F103" s="15">
        <f t="shared" si="11"/>
        <v>0</v>
      </c>
      <c r="G103" s="15">
        <f t="shared" si="11"/>
        <v>0</v>
      </c>
      <c r="H103" s="15">
        <f t="shared" si="11"/>
        <v>0</v>
      </c>
      <c r="I103" s="15">
        <f t="shared" si="17"/>
        <v>1475.8062656891843</v>
      </c>
      <c r="J103" s="15">
        <f t="shared" si="12"/>
        <v>-4.2157166962266732</v>
      </c>
      <c r="K103" s="15">
        <f t="shared" si="13"/>
        <v>-34.597810985849044</v>
      </c>
      <c r="L103" s="15">
        <f t="shared" si="14"/>
        <v>1327.2680802434556</v>
      </c>
      <c r="M103" s="15">
        <f t="shared" si="15"/>
        <v>-147.73191975654436</v>
      </c>
      <c r="N103" s="22">
        <f t="shared" si="16"/>
        <v>21824.72011495406</v>
      </c>
    </row>
    <row r="104" spans="2:14" x14ac:dyDescent="0.25">
      <c r="B104" s="21">
        <v>20032</v>
      </c>
      <c r="C104" s="15">
        <v>1545</v>
      </c>
      <c r="D104" s="15">
        <v>95</v>
      </c>
      <c r="E104" s="15">
        <f t="shared" si="11"/>
        <v>0</v>
      </c>
      <c r="F104" s="15">
        <f t="shared" si="11"/>
        <v>1</v>
      </c>
      <c r="G104" s="15">
        <f t="shared" si="11"/>
        <v>0</v>
      </c>
      <c r="H104" s="15">
        <f t="shared" si="11"/>
        <v>0</v>
      </c>
      <c r="I104" s="15">
        <f t="shared" si="17"/>
        <v>1569.2368240094213</v>
      </c>
      <c r="J104" s="15">
        <f t="shared" si="12"/>
        <v>11.221039195382163</v>
      </c>
      <c r="K104" s="15">
        <f t="shared" si="13"/>
        <v>-56.91743433041502</v>
      </c>
      <c r="L104" s="15">
        <f t="shared" si="14"/>
        <v>1402.1249329040747</v>
      </c>
      <c r="M104" s="15">
        <f t="shared" si="15"/>
        <v>-142.87506709592526</v>
      </c>
      <c r="N104" s="22">
        <f t="shared" si="16"/>
        <v>20413.284797665146</v>
      </c>
    </row>
    <row r="105" spans="2:14" x14ac:dyDescent="0.25">
      <c r="B105" s="21">
        <v>20033</v>
      </c>
      <c r="C105" s="15">
        <v>1715</v>
      </c>
      <c r="D105" s="15">
        <v>96</v>
      </c>
      <c r="E105" s="15">
        <f t="shared" si="11"/>
        <v>0</v>
      </c>
      <c r="F105" s="15">
        <f t="shared" si="11"/>
        <v>0</v>
      </c>
      <c r="G105" s="15">
        <f t="shared" si="11"/>
        <v>1</v>
      </c>
      <c r="H105" s="15">
        <f t="shared" si="11"/>
        <v>0</v>
      </c>
      <c r="I105" s="15">
        <f t="shared" si="17"/>
        <v>1674.5223800253443</v>
      </c>
      <c r="J105" s="15">
        <f t="shared" si="12"/>
        <v>26.091560205794487</v>
      </c>
      <c r="K105" s="15">
        <f t="shared" si="13"/>
        <v>8.9957655083550563</v>
      </c>
      <c r="L105" s="15">
        <f t="shared" si="14"/>
        <v>1577.3657261906344</v>
      </c>
      <c r="M105" s="15">
        <f t="shared" si="15"/>
        <v>-137.6342738093656</v>
      </c>
      <c r="N105" s="22">
        <f t="shared" si="16"/>
        <v>18943.193327031418</v>
      </c>
    </row>
    <row r="106" spans="2:14" x14ac:dyDescent="0.25">
      <c r="B106" s="21">
        <v>20034</v>
      </c>
      <c r="C106" s="15">
        <v>2006</v>
      </c>
      <c r="D106" s="15">
        <v>97</v>
      </c>
      <c r="E106" s="15">
        <f t="shared" si="11"/>
        <v>0</v>
      </c>
      <c r="F106" s="15">
        <f t="shared" si="11"/>
        <v>0</v>
      </c>
      <c r="G106" s="15">
        <f t="shared" si="11"/>
        <v>0</v>
      </c>
      <c r="H106" s="15">
        <f t="shared" si="11"/>
        <v>1</v>
      </c>
      <c r="I106" s="15">
        <f t="shared" si="17"/>
        <v>1845.9917049748444</v>
      </c>
      <c r="J106" s="15">
        <f t="shared" si="12"/>
        <v>49.074117052309575</v>
      </c>
      <c r="K106" s="15">
        <f t="shared" si="13"/>
        <v>111.35273619175291</v>
      </c>
      <c r="L106" s="15">
        <f t="shared" si="14"/>
        <v>1793.2846876287854</v>
      </c>
      <c r="M106" s="15">
        <f t="shared" si="15"/>
        <v>-212.71531237121462</v>
      </c>
      <c r="N106" s="22">
        <f t="shared" si="16"/>
        <v>45247.804117183412</v>
      </c>
    </row>
    <row r="107" spans="2:14" x14ac:dyDescent="0.25">
      <c r="B107" s="21">
        <v>20041</v>
      </c>
      <c r="C107" s="15">
        <v>1909</v>
      </c>
      <c r="D107" s="15">
        <v>98</v>
      </c>
      <c r="E107" s="15">
        <f t="shared" si="11"/>
        <v>1</v>
      </c>
      <c r="F107" s="15">
        <f t="shared" si="11"/>
        <v>0</v>
      </c>
      <c r="G107" s="15">
        <f t="shared" si="11"/>
        <v>0</v>
      </c>
      <c r="H107" s="15">
        <f t="shared" si="11"/>
        <v>0</v>
      </c>
      <c r="I107" s="15">
        <f t="shared" si="17"/>
        <v>1928.2344359587576</v>
      </c>
      <c r="J107" s="15">
        <f t="shared" si="12"/>
        <v>54.317694407808823</v>
      </c>
      <c r="K107" s="15">
        <f t="shared" si="13"/>
        <v>-30.335428255734278</v>
      </c>
      <c r="L107" s="15">
        <f t="shared" si="14"/>
        <v>1860.4680110413049</v>
      </c>
      <c r="M107" s="15">
        <f t="shared" si="15"/>
        <v>-48.531988958695138</v>
      </c>
      <c r="N107" s="22">
        <f t="shared" si="16"/>
        <v>2355.3539522869069</v>
      </c>
    </row>
    <row r="108" spans="2:14" x14ac:dyDescent="0.25">
      <c r="B108" s="21">
        <v>20042</v>
      </c>
      <c r="C108" s="15">
        <v>2014</v>
      </c>
      <c r="D108" s="15">
        <v>99</v>
      </c>
      <c r="E108" s="15">
        <f t="shared" si="11"/>
        <v>0</v>
      </c>
      <c r="F108" s="15">
        <f t="shared" si="11"/>
        <v>1</v>
      </c>
      <c r="G108" s="15">
        <f t="shared" si="11"/>
        <v>0</v>
      </c>
      <c r="H108" s="15">
        <f t="shared" si="11"/>
        <v>0</v>
      </c>
      <c r="I108" s="15">
        <f t="shared" si="17"/>
        <v>2042.9443523836817</v>
      </c>
      <c r="J108" s="15">
        <f t="shared" si="12"/>
        <v>63.865011895064434</v>
      </c>
      <c r="K108" s="15">
        <f t="shared" si="13"/>
        <v>-49.156640807664338</v>
      </c>
      <c r="L108" s="15">
        <f t="shared" si="14"/>
        <v>1925.6346960361514</v>
      </c>
      <c r="M108" s="15">
        <f t="shared" si="15"/>
        <v>-88.365303963848646</v>
      </c>
      <c r="N108" s="22">
        <f t="shared" si="16"/>
        <v>7808.4269446233657</v>
      </c>
    </row>
    <row r="109" spans="2:14" x14ac:dyDescent="0.25">
      <c r="B109" s="21">
        <v>20043</v>
      </c>
      <c r="C109" s="15">
        <v>2350</v>
      </c>
      <c r="D109" s="15">
        <v>100</v>
      </c>
      <c r="E109" s="15">
        <f t="shared" si="11"/>
        <v>0</v>
      </c>
      <c r="F109" s="15">
        <f t="shared" si="11"/>
        <v>0</v>
      </c>
      <c r="G109" s="15">
        <f t="shared" si="11"/>
        <v>1</v>
      </c>
      <c r="H109" s="15">
        <f t="shared" si="11"/>
        <v>0</v>
      </c>
      <c r="I109" s="15">
        <f t="shared" si="17"/>
        <v>2266.8670788196614</v>
      </c>
      <c r="J109" s="15">
        <f t="shared" si="12"/>
        <v>89.168300397573461</v>
      </c>
      <c r="K109" s="15">
        <f t="shared" si="13"/>
        <v>29.56422337902881</v>
      </c>
      <c r="L109" s="15">
        <f t="shared" si="14"/>
        <v>2115.8051297871011</v>
      </c>
      <c r="M109" s="15">
        <f t="shared" si="15"/>
        <v>-234.19487021289888</v>
      </c>
      <c r="N109" s="22">
        <f t="shared" si="16"/>
        <v>54847.237234036547</v>
      </c>
    </row>
    <row r="110" spans="2:14" x14ac:dyDescent="0.25">
      <c r="B110" s="21">
        <v>20044</v>
      </c>
      <c r="C110" s="15">
        <v>3490</v>
      </c>
      <c r="D110" s="15">
        <v>101</v>
      </c>
      <c r="E110" s="15">
        <f t="shared" si="11"/>
        <v>0</v>
      </c>
      <c r="F110" s="15">
        <f t="shared" si="11"/>
        <v>0</v>
      </c>
      <c r="G110" s="15">
        <f t="shared" si="11"/>
        <v>0</v>
      </c>
      <c r="H110" s="15">
        <f t="shared" si="11"/>
        <v>1</v>
      </c>
      <c r="I110" s="15">
        <f t="shared" si="17"/>
        <v>3054.9273786928097</v>
      </c>
      <c r="J110" s="15">
        <f t="shared" si="12"/>
        <v>199.65510789416095</v>
      </c>
      <c r="K110" s="15">
        <f t="shared" si="13"/>
        <v>201.16490606182577</v>
      </c>
      <c r="L110" s="15">
        <f t="shared" si="14"/>
        <v>2467.3881154089877</v>
      </c>
      <c r="M110" s="15">
        <f t="shared" si="15"/>
        <v>-1022.6118845910123</v>
      </c>
      <c r="N110" s="22">
        <f t="shared" si="16"/>
        <v>1045735.0665067818</v>
      </c>
    </row>
    <row r="111" spans="2:14" x14ac:dyDescent="0.25">
      <c r="B111" s="21">
        <v>20051</v>
      </c>
      <c r="C111" s="15">
        <v>3243</v>
      </c>
      <c r="D111" s="15">
        <v>102</v>
      </c>
      <c r="E111" s="15">
        <f t="shared" si="11"/>
        <v>1</v>
      </c>
      <c r="F111" s="15">
        <f t="shared" si="11"/>
        <v>0</v>
      </c>
      <c r="G111" s="15">
        <f t="shared" si="11"/>
        <v>0</v>
      </c>
      <c r="H111" s="15">
        <f t="shared" si="11"/>
        <v>0</v>
      </c>
      <c r="I111" s="15">
        <f t="shared" si="17"/>
        <v>3267.3989628048012</v>
      </c>
      <c r="J111" s="15">
        <f t="shared" si="12"/>
        <v>201.68124575484126</v>
      </c>
      <c r="K111" s="15">
        <f t="shared" si="13"/>
        <v>-28.688427660398904</v>
      </c>
      <c r="L111" s="15">
        <f t="shared" si="14"/>
        <v>3224.2470583312365</v>
      </c>
      <c r="M111" s="15">
        <f t="shared" si="15"/>
        <v>-18.752941668763469</v>
      </c>
      <c r="N111" s="22">
        <f t="shared" si="16"/>
        <v>351.67282123204524</v>
      </c>
    </row>
    <row r="112" spans="2:14" x14ac:dyDescent="0.25">
      <c r="B112" s="21">
        <v>20052</v>
      </c>
      <c r="C112" s="15">
        <v>3520</v>
      </c>
      <c r="D112" s="15">
        <v>103</v>
      </c>
      <c r="E112" s="15">
        <f t="shared" si="11"/>
        <v>0</v>
      </c>
      <c r="F112" s="15">
        <f t="shared" si="11"/>
        <v>1</v>
      </c>
      <c r="G112" s="15">
        <f t="shared" si="11"/>
        <v>0</v>
      </c>
      <c r="H112" s="15">
        <f t="shared" si="11"/>
        <v>0</v>
      </c>
      <c r="I112" s="15">
        <f t="shared" si="17"/>
        <v>3537.4762627108958</v>
      </c>
      <c r="J112" s="15">
        <f t="shared" si="12"/>
        <v>212.49387728332653</v>
      </c>
      <c r="K112" s="15">
        <f t="shared" si="13"/>
        <v>-40.367302771910069</v>
      </c>
      <c r="L112" s="15">
        <f t="shared" si="14"/>
        <v>3419.9235677519782</v>
      </c>
      <c r="M112" s="15">
        <f t="shared" si="15"/>
        <v>-100.07643224802177</v>
      </c>
      <c r="N112" s="22">
        <f t="shared" si="16"/>
        <v>10015.292291492893</v>
      </c>
    </row>
    <row r="113" spans="2:14" ht="15.75" thickBot="1" x14ac:dyDescent="0.3">
      <c r="B113" s="26">
        <v>20053</v>
      </c>
      <c r="C113" s="27">
        <v>3678</v>
      </c>
      <c r="D113" s="27">
        <v>104</v>
      </c>
      <c r="E113" s="27">
        <f t="shared" si="11"/>
        <v>0</v>
      </c>
      <c r="F113" s="27">
        <f t="shared" si="11"/>
        <v>0</v>
      </c>
      <c r="G113" s="27">
        <f t="shared" si="11"/>
        <v>1</v>
      </c>
      <c r="H113" s="27">
        <f t="shared" si="11"/>
        <v>0</v>
      </c>
      <c r="I113" s="27">
        <f t="shared" si="17"/>
        <v>3680.5776800564117</v>
      </c>
      <c r="J113" s="27">
        <f t="shared" si="12"/>
        <v>201.52372543065607</v>
      </c>
      <c r="K113" s="27">
        <f t="shared" si="13"/>
        <v>20.646840715736857</v>
      </c>
      <c r="L113" s="27">
        <f t="shared" si="14"/>
        <v>3779.5343633732509</v>
      </c>
      <c r="M113" s="27">
        <f t="shared" si="15"/>
        <v>101.53436337325093</v>
      </c>
      <c r="N113" s="28">
        <f t="shared" si="16"/>
        <v>10309.226945611359</v>
      </c>
    </row>
  </sheetData>
  <mergeCells count="1">
    <mergeCell ref="B2:S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Apple Data</vt:lpstr>
      <vt:lpstr>Part1 Q1</vt:lpstr>
      <vt:lpstr>Part1 Q2</vt:lpstr>
      <vt:lpstr>Part2 Q1</vt:lpstr>
      <vt:lpstr>Part2 Q2 Initial</vt:lpstr>
      <vt:lpstr>Part2 Q2</vt:lpstr>
      <vt:lpstr>Part2 Q3</vt:lpstr>
    </vt:vector>
  </TitlesOfParts>
  <Company>McCombs School of 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Garrett Sonnier</dc:creator>
  <cp:lastModifiedBy>Santhosh kumar</cp:lastModifiedBy>
  <dcterms:created xsi:type="dcterms:W3CDTF">2018-02-07T18:34:42Z</dcterms:created>
  <dcterms:modified xsi:type="dcterms:W3CDTF">2023-10-24T19:09:13Z</dcterms:modified>
</cp:coreProperties>
</file>