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9A7E918D-6178-4E36-A437-E4EF6C8FB42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sic info" sheetId="1" r:id="rId1"/>
    <sheet name="Sale (November)" sheetId="2" r:id="rId2"/>
    <sheet name="Payslip (November)" sheetId="3" r:id="rId3"/>
  </sheets>
  <calcPr calcId="191029"/>
  <extLst>
    <ext uri="GoogleSheetsCustomDataVersion2">
      <go:sheetsCustomData xmlns:go="http://customooxmlschemas.google.com/" r:id="rId7" roundtripDataChecksum="DYWXIs4Hha4HBNdmSBO6SCwe2BDRFRyyBUngWMUXN/M="/>
    </ext>
  </extLst>
</workbook>
</file>

<file path=xl/calcChain.xml><?xml version="1.0" encoding="utf-8"?>
<calcChain xmlns="http://schemas.openxmlformats.org/spreadsheetml/2006/main">
  <c r="B34" i="2" l="1"/>
  <c r="D34" i="2" s="1"/>
  <c r="E34" i="2" s="1"/>
  <c r="F34" i="2" s="1"/>
  <c r="B35" i="2"/>
  <c r="D35" i="2" s="1"/>
  <c r="E35" i="2" s="1"/>
  <c r="F35" i="2" s="1"/>
  <c r="B36" i="2"/>
  <c r="D36" i="2" s="1"/>
  <c r="E36" i="2" s="1"/>
  <c r="F36" i="2" s="1"/>
  <c r="B37" i="2"/>
  <c r="D37" i="2" s="1"/>
  <c r="E37" i="2" s="1"/>
  <c r="F37" i="2" s="1"/>
  <c r="E5" i="1"/>
  <c r="E6" i="1"/>
  <c r="E7" i="1"/>
  <c r="E8" i="1"/>
  <c r="E9" i="1"/>
  <c r="E4" i="1"/>
  <c r="C5" i="2"/>
  <c r="B28" i="2"/>
  <c r="J24" i="2"/>
  <c r="J25" i="2"/>
  <c r="J26" i="2"/>
  <c r="J27" i="2"/>
  <c r="J23" i="2"/>
  <c r="J20" i="2"/>
  <c r="B5" i="3"/>
  <c r="D5" i="3" s="1"/>
  <c r="E5" i="3" s="1"/>
  <c r="F5" i="3" s="1"/>
  <c r="B4" i="3"/>
  <c r="D4" i="3" s="1"/>
  <c r="E4" i="3" s="1"/>
  <c r="F4" i="3" s="1"/>
  <c r="B3" i="3"/>
  <c r="D3" i="3" s="1"/>
  <c r="E3" i="3" s="1"/>
  <c r="F3" i="3" s="1"/>
  <c r="B2" i="3"/>
  <c r="D2" i="3" s="1"/>
  <c r="G50" i="2"/>
  <c r="G49" i="2"/>
  <c r="G48" i="2"/>
  <c r="G47" i="2"/>
  <c r="G46" i="2"/>
  <c r="G45" i="2"/>
  <c r="K14" i="2"/>
  <c r="K13" i="2"/>
  <c r="L12" i="2"/>
  <c r="K12" i="2"/>
  <c r="L11" i="2"/>
  <c r="K11" i="2"/>
  <c r="K10" i="2"/>
  <c r="L9" i="2"/>
  <c r="J9" i="2" s="1"/>
  <c r="K9" i="2"/>
  <c r="D9" i="1"/>
  <c r="D8" i="1"/>
  <c r="F16" i="2"/>
  <c r="D7" i="1"/>
  <c r="D6" i="1"/>
  <c r="D5" i="1"/>
  <c r="D4" i="1"/>
  <c r="F19" i="2" s="1"/>
  <c r="J11" i="2" l="1"/>
  <c r="M16" i="2"/>
  <c r="J12" i="2"/>
  <c r="E2" i="3"/>
  <c r="F2" i="3" s="1"/>
  <c r="F14" i="2"/>
  <c r="F20" i="2"/>
  <c r="F13" i="2"/>
  <c r="F24" i="2"/>
  <c r="F23" i="2"/>
  <c r="F18" i="2"/>
  <c r="F17" i="2"/>
  <c r="F21" i="2"/>
  <c r="F5" i="2"/>
  <c r="F12" i="2"/>
  <c r="F8" i="2"/>
  <c r="F7" i="2"/>
  <c r="F10" i="2"/>
  <c r="F22" i="2"/>
  <c r="F11" i="2"/>
  <c r="F15" i="2"/>
  <c r="F6" i="2"/>
  <c r="F9" i="2"/>
  <c r="L14" i="2"/>
  <c r="J14" i="2" s="1"/>
  <c r="L10" i="2"/>
  <c r="J10" i="2" s="1"/>
  <c r="L13" i="2"/>
  <c r="J13" i="2" s="1"/>
  <c r="J4" i="2" l="1"/>
  <c r="J6" i="2"/>
</calcChain>
</file>

<file path=xl/sharedStrings.xml><?xml version="1.0" encoding="utf-8"?>
<sst xmlns="http://schemas.openxmlformats.org/spreadsheetml/2006/main" count="179" uniqueCount="85">
  <si>
    <t>Positive Wheels</t>
  </si>
  <si>
    <t xml:space="preserve">Product Name </t>
  </si>
  <si>
    <t>Price</t>
  </si>
  <si>
    <t>Profit Margin</t>
  </si>
  <si>
    <t>Profit</t>
  </si>
  <si>
    <t>Cost</t>
  </si>
  <si>
    <t>Balwan 250 4X4</t>
  </si>
  <si>
    <t>Balwan 250 2X2</t>
  </si>
  <si>
    <t>OX 250 4X4</t>
  </si>
  <si>
    <t>OX 250 2X2</t>
  </si>
  <si>
    <t>Sanman 650</t>
  </si>
  <si>
    <t>Sanman 4X4</t>
  </si>
  <si>
    <t>Sales</t>
  </si>
  <si>
    <t>Bonus</t>
  </si>
  <si>
    <t>Bill NO.</t>
  </si>
  <si>
    <t xml:space="preserve">Customer Name </t>
  </si>
  <si>
    <t>Phone No.</t>
  </si>
  <si>
    <t>Region</t>
  </si>
  <si>
    <t>Product Name</t>
  </si>
  <si>
    <t>Selling Price</t>
  </si>
  <si>
    <t>Chesis NO.</t>
  </si>
  <si>
    <t>Salesman</t>
  </si>
  <si>
    <t>Total Profit</t>
  </si>
  <si>
    <t>Nishant Shreerangam</t>
  </si>
  <si>
    <t>Indore</t>
  </si>
  <si>
    <t>OX123456</t>
  </si>
  <si>
    <t xml:space="preserve">Mukesh </t>
  </si>
  <si>
    <t>Srajan Chourasia</t>
  </si>
  <si>
    <t>Gwalior</t>
  </si>
  <si>
    <t>OX123457</t>
  </si>
  <si>
    <t xml:space="preserve">Nilesh </t>
  </si>
  <si>
    <t xml:space="preserve">Total Revenue </t>
  </si>
  <si>
    <t>Harshit Goyal</t>
  </si>
  <si>
    <t>Bhopal</t>
  </si>
  <si>
    <t>OX123458</t>
  </si>
  <si>
    <t>Manoj</t>
  </si>
  <si>
    <t>Sankalp Bhadouria</t>
  </si>
  <si>
    <t>Jabalpur</t>
  </si>
  <si>
    <t>OX123459</t>
  </si>
  <si>
    <t>Suresh</t>
  </si>
  <si>
    <t xml:space="preserve">Total Sales </t>
  </si>
  <si>
    <t>Shivansh Sharma</t>
  </si>
  <si>
    <t>Vidisha</t>
  </si>
  <si>
    <t>OX123460</t>
  </si>
  <si>
    <t>Sparsh Arora</t>
  </si>
  <si>
    <t>OX123461</t>
  </si>
  <si>
    <t>Jammi Vishal</t>
  </si>
  <si>
    <t>OX123462</t>
  </si>
  <si>
    <t>Tushar Sharma</t>
  </si>
  <si>
    <t>OX123463</t>
  </si>
  <si>
    <t>Eshwar Dora</t>
  </si>
  <si>
    <t>OX123464</t>
  </si>
  <si>
    <t>Sai Kishen</t>
  </si>
  <si>
    <t>OX123465</t>
  </si>
  <si>
    <t>Arvind Abhishek</t>
  </si>
  <si>
    <t>OX123466</t>
  </si>
  <si>
    <t>Shyam Sundar</t>
  </si>
  <si>
    <t>OX123467</t>
  </si>
  <si>
    <t>Average sales</t>
  </si>
  <si>
    <t>Ram Charan</t>
  </si>
  <si>
    <t>OX123468</t>
  </si>
  <si>
    <t xml:space="preserve">Manoj </t>
  </si>
  <si>
    <t>Manvendra Patil</t>
  </si>
  <si>
    <t>OX123469</t>
  </si>
  <si>
    <t>Girish Gautam</t>
  </si>
  <si>
    <t>OX123470</t>
  </si>
  <si>
    <t>Ganta Geetam</t>
  </si>
  <si>
    <t>OX123471</t>
  </si>
  <si>
    <t>Phurba Tamang</t>
  </si>
  <si>
    <t>OX123472</t>
  </si>
  <si>
    <t>Shiva Bhanu</t>
  </si>
  <si>
    <t>OX123473</t>
  </si>
  <si>
    <t>No. of Sales</t>
  </si>
  <si>
    <t>OX123474</t>
  </si>
  <si>
    <t>Ashish Sai</t>
  </si>
  <si>
    <t>OX123475</t>
  </si>
  <si>
    <t>Salesman name</t>
  </si>
  <si>
    <t>Total sales</t>
  </si>
  <si>
    <t>Total profit earned on each product</t>
  </si>
  <si>
    <t>Salesman Name</t>
  </si>
  <si>
    <t>Total Sales</t>
  </si>
  <si>
    <t>Salary</t>
  </si>
  <si>
    <t>Bonus Amount</t>
  </si>
  <si>
    <t xml:space="preserve">Total Amount </t>
  </si>
  <si>
    <t>Positive 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</si>
</sst>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0">
    <font>
      <sz val="11"/>
      <color theme="1"/>
      <name val="Calibri"/>
      <scheme val="minor"/>
    </font>
    <font>
      <b/>
      <sz val="28"/>
      <color theme="1"/>
      <name val="Calibri"/>
    </font>
    <font>
      <sz val="11"/>
      <color theme="1"/>
      <name val="Calibri"/>
    </font>
    <font>
      <sz val="11"/>
      <name val="Calibri"/>
    </font>
    <font>
      <sz val="18"/>
      <color theme="1"/>
      <name val="Calibri"/>
    </font>
    <font>
      <sz val="11"/>
      <color theme="1"/>
      <name val="Calibri"/>
      <scheme val="minor"/>
    </font>
    <font>
      <b/>
      <sz val="24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12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D6DCE4"/>
        <bgColor rgb="FFD6DCE4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E2EFD9"/>
        <bgColor rgb="FFE2EFD9"/>
      </patternFill>
    </fill>
    <fill>
      <patternFill patternType="solid">
        <fgColor rgb="FFDADADA"/>
        <bgColor rgb="FFDADADA"/>
      </patternFill>
    </fill>
    <fill>
      <patternFill patternType="solid">
        <fgColor rgb="FFADB9CA"/>
        <bgColor rgb="FFADB9CA"/>
      </patternFill>
    </fill>
    <fill>
      <patternFill patternType="solid">
        <fgColor rgb="FFD0CECE"/>
        <bgColor rgb="FFD0CECE"/>
      </patternFill>
    </fill>
    <fill>
      <patternFill patternType="solid">
        <fgColor rgb="FF9CC2E5"/>
        <bgColor rgb="FF9CC2E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2" fillId="0" borderId="2" xfId="0" applyFont="1" applyBorder="1"/>
    <xf numFmtId="164" fontId="2" fillId="0" borderId="2" xfId="0" applyNumberFormat="1" applyFont="1" applyBorder="1"/>
    <xf numFmtId="9" fontId="2" fillId="0" borderId="3" xfId="0" applyNumberFormat="1" applyFont="1" applyBorder="1" applyAlignment="1">
      <alignment horizontal="center"/>
    </xf>
    <xf numFmtId="9" fontId="2" fillId="0" borderId="2" xfId="0" applyNumberFormat="1" applyFont="1" applyBorder="1" applyAlignment="1">
      <alignment horizontal="center"/>
    </xf>
    <xf numFmtId="0" fontId="5" fillId="0" borderId="0" xfId="0" applyFont="1"/>
    <xf numFmtId="9" fontId="2" fillId="0" borderId="0" xfId="0" applyNumberFormat="1" applyFont="1"/>
    <xf numFmtId="0" fontId="7" fillId="3" borderId="2" xfId="0" applyFont="1" applyFill="1" applyBorder="1"/>
    <xf numFmtId="0" fontId="7" fillId="2" borderId="2" xfId="0" applyFont="1" applyFill="1" applyBorder="1"/>
    <xf numFmtId="0" fontId="7" fillId="4" borderId="2" xfId="0" applyFont="1" applyFill="1" applyBorder="1"/>
    <xf numFmtId="0" fontId="8" fillId="5" borderId="2" xfId="0" applyFont="1" applyFill="1" applyBorder="1"/>
    <xf numFmtId="0" fontId="8" fillId="6" borderId="2" xfId="0" applyFont="1" applyFill="1" applyBorder="1"/>
    <xf numFmtId="0" fontId="8" fillId="7" borderId="10" xfId="0" applyFont="1" applyFill="1" applyBorder="1"/>
    <xf numFmtId="0" fontId="8" fillId="8" borderId="2" xfId="0" applyFont="1" applyFill="1" applyBorder="1"/>
    <xf numFmtId="0" fontId="8" fillId="4" borderId="2" xfId="0" applyFont="1" applyFill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0" fontId="9" fillId="3" borderId="2" xfId="0" applyFont="1" applyFill="1" applyBorder="1"/>
    <xf numFmtId="0" fontId="9" fillId="2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164" fontId="2" fillId="7" borderId="10" xfId="0" applyNumberFormat="1" applyFont="1" applyFill="1" applyBorder="1"/>
    <xf numFmtId="0" fontId="2" fillId="8" borderId="2" xfId="0" applyFont="1" applyFill="1" applyBorder="1"/>
    <xf numFmtId="0" fontId="2" fillId="4" borderId="2" xfId="0" applyFont="1" applyFill="1" applyBorder="1"/>
    <xf numFmtId="0" fontId="2" fillId="9" borderId="11" xfId="0" applyFont="1" applyFill="1" applyBorder="1"/>
    <xf numFmtId="164" fontId="2" fillId="9" borderId="2" xfId="0" applyNumberFormat="1" applyFont="1" applyFill="1" applyBorder="1"/>
    <xf numFmtId="0" fontId="2" fillId="10" borderId="11" xfId="0" applyFont="1" applyFill="1" applyBorder="1"/>
    <xf numFmtId="0" fontId="2" fillId="10" borderId="2" xfId="0" applyFont="1" applyFill="1" applyBorder="1"/>
    <xf numFmtId="164" fontId="2" fillId="10" borderId="2" xfId="0" applyNumberFormat="1" applyFont="1" applyFill="1" applyBorder="1"/>
    <xf numFmtId="1" fontId="2" fillId="0" borderId="0" xfId="0" applyNumberFormat="1" applyFont="1"/>
    <xf numFmtId="0" fontId="9" fillId="11" borderId="11" xfId="0" applyFont="1" applyFill="1" applyBorder="1"/>
    <xf numFmtId="0" fontId="2" fillId="11" borderId="2" xfId="0" applyFont="1" applyFill="1" applyBorder="1"/>
    <xf numFmtId="0" fontId="2" fillId="11" borderId="11" xfId="0" applyFont="1" applyFill="1" applyBorder="1"/>
    <xf numFmtId="0" fontId="2" fillId="0" borderId="12" xfId="0" applyFont="1" applyBorder="1"/>
    <xf numFmtId="0" fontId="9" fillId="0" borderId="0" xfId="0" applyFont="1"/>
    <xf numFmtId="164" fontId="5" fillId="0" borderId="0" xfId="0" applyNumberFormat="1" applyFont="1"/>
    <xf numFmtId="0" fontId="2" fillId="12" borderId="2" xfId="0" applyFont="1" applyFill="1" applyBorder="1"/>
    <xf numFmtId="164" fontId="2" fillId="12" borderId="2" xfId="0" applyNumberFormat="1" applyFont="1" applyFill="1" applyBorder="1"/>
    <xf numFmtId="9" fontId="2" fillId="12" borderId="2" xfId="0" applyNumberFormat="1" applyFont="1" applyFill="1" applyBorder="1"/>
    <xf numFmtId="164" fontId="2" fillId="0" borderId="0" xfId="0" applyNumberFormat="1" applyFont="1"/>
    <xf numFmtId="2" fontId="9" fillId="4" borderId="2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1" xfId="0" applyFont="1" applyBorder="1"/>
    <xf numFmtId="0" fontId="6" fillId="2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9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IN" sz="1400" b="0" i="0">
                <a:solidFill>
                  <a:srgbClr val="757575"/>
                </a:solidFill>
                <a:latin typeface="+mn-lt"/>
              </a:rPr>
              <a:t>Region wise sales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'Sale (November)'!$J$22</c:f>
              <c:strCache>
                <c:ptCount val="1"/>
                <c:pt idx="0">
                  <c:v>No. of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FD24-4567-8727-56B1918DEB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FD24-4567-8727-56B1918DEB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FD24-4567-8727-56B1918DEB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FD24-4567-8727-56B1918DEB1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FD24-4567-8727-56B1918DEB17}"/>
              </c:ext>
            </c:extLst>
          </c:dPt>
          <c:cat>
            <c:strRef>
              <c:f>'Sale (November)'!$I$23:$I$27</c:f>
              <c:strCache>
                <c:ptCount val="5"/>
                <c:pt idx="0">
                  <c:v>Indore</c:v>
                </c:pt>
                <c:pt idx="1">
                  <c:v>Gwalior</c:v>
                </c:pt>
                <c:pt idx="2">
                  <c:v>Bhopal</c:v>
                </c:pt>
                <c:pt idx="3">
                  <c:v>Jabalpur</c:v>
                </c:pt>
                <c:pt idx="4">
                  <c:v>Vidisha</c:v>
                </c:pt>
              </c:strCache>
            </c:strRef>
          </c:cat>
          <c:val>
            <c:numRef>
              <c:f>'Sale (November)'!$J$23:$J$27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24-4567-8727-56B1918DE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IN" sz="1400" b="0" i="0">
                <a:solidFill>
                  <a:srgbClr val="757575"/>
                </a:solidFill>
                <a:latin typeface="+mn-lt"/>
              </a:rPr>
              <a:t>Product wise sales
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Total Sales 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'Sale (November)'!$F$45:$F$50</c:f>
              <c:strCache>
                <c:ptCount val="6"/>
                <c:pt idx="0">
                  <c:v>Balwan 250 4X4</c:v>
                </c:pt>
                <c:pt idx="1">
                  <c:v>Balwan 250 2X2</c:v>
                </c:pt>
                <c:pt idx="2">
                  <c:v>OX 250 4X4</c:v>
                </c:pt>
                <c:pt idx="3">
                  <c:v>OX 250 2X2</c:v>
                </c:pt>
                <c:pt idx="4">
                  <c:v>Sanman 650</c:v>
                </c:pt>
                <c:pt idx="5">
                  <c:v>Sanman 4X4</c:v>
                </c:pt>
              </c:strCache>
            </c:strRef>
          </c:cat>
          <c:val>
            <c:numRef>
              <c:f>'Sale (November)'!$G$45:$G$50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284-4979-84A9-F49A4F64C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4554729"/>
        <c:axId val="1011326889"/>
      </c:barChart>
      <c:catAx>
        <c:axId val="124455472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11326889"/>
        <c:crosses val="autoZero"/>
        <c:auto val="1"/>
        <c:lblAlgn val="ctr"/>
        <c:lblOffset val="100"/>
        <c:noMultiLvlLbl val="1"/>
      </c:catAx>
      <c:valAx>
        <c:axId val="10113268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44554729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474133</xdr:colOff>
      <xdr:row>20</xdr:row>
      <xdr:rowOff>95249</xdr:rowOff>
    </xdr:from>
    <xdr:ext cx="3743325" cy="2047875"/>
    <xdr:graphicFrame macro="">
      <xdr:nvGraphicFramePr>
        <xdr:cNvPr id="110786405" name="Chart 1">
          <a:extLst>
            <a:ext uri="{FF2B5EF4-FFF2-40B4-BE49-F238E27FC236}">
              <a16:creationId xmlns:a16="http://schemas.microsoft.com/office/drawing/2014/main" id="{00000000-0008-0000-0100-000065779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9525</xdr:colOff>
      <xdr:row>42</xdr:row>
      <xdr:rowOff>70908</xdr:rowOff>
    </xdr:from>
    <xdr:ext cx="3448050" cy="2343150"/>
    <xdr:graphicFrame macro="">
      <xdr:nvGraphicFramePr>
        <xdr:cNvPr id="1244786657" name="Chart 2">
          <a:extLst>
            <a:ext uri="{FF2B5EF4-FFF2-40B4-BE49-F238E27FC236}">
              <a16:creationId xmlns:a16="http://schemas.microsoft.com/office/drawing/2014/main" id="{00000000-0008-0000-0100-0000E1EF3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A3" workbookViewId="0">
      <selection activeCell="B9" sqref="B9"/>
    </sheetView>
  </sheetViews>
  <sheetFormatPr defaultColWidth="14.44140625" defaultRowHeight="15" customHeight="1"/>
  <cols>
    <col min="1" max="1" width="50.88671875" customWidth="1"/>
    <col min="2" max="2" width="18.33203125" customWidth="1"/>
    <col min="3" max="3" width="20.109375" customWidth="1"/>
    <col min="4" max="4" width="11.5546875" customWidth="1"/>
    <col min="5" max="5" width="13.33203125" customWidth="1"/>
    <col min="6" max="6" width="8.6640625" customWidth="1"/>
    <col min="7" max="7" width="15.33203125" customWidth="1"/>
    <col min="8" max="26" width="8.6640625" customWidth="1"/>
  </cols>
  <sheetData>
    <row r="1" spans="1:8" ht="15" customHeight="1">
      <c r="A1" s="44" t="s">
        <v>0</v>
      </c>
      <c r="B1" s="45"/>
      <c r="C1" s="45"/>
      <c r="D1" s="45"/>
      <c r="E1" s="45"/>
      <c r="F1" s="1"/>
      <c r="G1" s="1"/>
      <c r="H1" s="1"/>
    </row>
    <row r="2" spans="1:8" ht="15" customHeight="1">
      <c r="A2" s="46"/>
      <c r="B2" s="46"/>
      <c r="C2" s="46"/>
      <c r="D2" s="46"/>
      <c r="E2" s="46"/>
      <c r="F2" s="1"/>
      <c r="G2" s="1"/>
      <c r="H2" s="1"/>
    </row>
    <row r="3" spans="1:8" ht="23.4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</row>
    <row r="4" spans="1:8" ht="14.4">
      <c r="A4" s="4" t="s">
        <v>6</v>
      </c>
      <c r="B4" s="5">
        <v>550000</v>
      </c>
      <c r="C4" s="6">
        <v>0.05</v>
      </c>
      <c r="D4" s="5">
        <f t="shared" ref="D4:D9" si="0">C4*B4</f>
        <v>27500</v>
      </c>
      <c r="E4" s="5">
        <f>B4-D4</f>
        <v>522500</v>
      </c>
    </row>
    <row r="5" spans="1:8" ht="14.4">
      <c r="A5" s="4" t="s">
        <v>7</v>
      </c>
      <c r="B5" s="5">
        <v>500000</v>
      </c>
      <c r="C5" s="7">
        <v>0.03</v>
      </c>
      <c r="D5" s="5">
        <f t="shared" si="0"/>
        <v>15000</v>
      </c>
      <c r="E5" s="5">
        <f t="shared" ref="E5:E9" si="1">B5-D5</f>
        <v>485000</v>
      </c>
    </row>
    <row r="6" spans="1:8" ht="14.4">
      <c r="A6" s="4" t="s">
        <v>8</v>
      </c>
      <c r="B6" s="5">
        <v>350000</v>
      </c>
      <c r="C6" s="7">
        <v>0.05</v>
      </c>
      <c r="D6" s="5">
        <f t="shared" si="0"/>
        <v>17500</v>
      </c>
      <c r="E6" s="5">
        <f t="shared" si="1"/>
        <v>332500</v>
      </c>
    </row>
    <row r="7" spans="1:8" ht="14.4">
      <c r="A7" s="4" t="s">
        <v>9</v>
      </c>
      <c r="B7" s="5">
        <v>400000</v>
      </c>
      <c r="C7" s="7">
        <v>0.06</v>
      </c>
      <c r="D7" s="5">
        <f t="shared" si="0"/>
        <v>24000</v>
      </c>
      <c r="E7" s="5">
        <f t="shared" si="1"/>
        <v>376000</v>
      </c>
    </row>
    <row r="8" spans="1:8" ht="14.4">
      <c r="A8" s="4" t="s">
        <v>10</v>
      </c>
      <c r="B8" s="5">
        <v>600000</v>
      </c>
      <c r="C8" s="7">
        <v>0.08</v>
      </c>
      <c r="D8" s="5">
        <f t="shared" si="0"/>
        <v>48000</v>
      </c>
      <c r="E8" s="5">
        <f t="shared" si="1"/>
        <v>552000</v>
      </c>
    </row>
    <row r="9" spans="1:8" ht="14.4">
      <c r="A9" s="4" t="s">
        <v>11</v>
      </c>
      <c r="B9" s="5">
        <v>450000</v>
      </c>
      <c r="C9" s="7">
        <v>0.03</v>
      </c>
      <c r="D9" s="5">
        <f t="shared" si="0"/>
        <v>13500</v>
      </c>
      <c r="E9" s="5">
        <f t="shared" si="1"/>
        <v>436500</v>
      </c>
    </row>
    <row r="11" spans="1:8" ht="14.4">
      <c r="A11" s="8" t="s">
        <v>12</v>
      </c>
      <c r="B11" s="8" t="s">
        <v>13</v>
      </c>
    </row>
    <row r="12" spans="1:8" ht="14.4">
      <c r="A12" s="8">
        <v>2</v>
      </c>
      <c r="B12" s="9">
        <v>0.05</v>
      </c>
    </row>
    <row r="13" spans="1:8" ht="14.4">
      <c r="A13" s="8">
        <v>3</v>
      </c>
      <c r="B13" s="9">
        <v>7.0000000000000007E-2</v>
      </c>
      <c r="G13" s="1"/>
    </row>
    <row r="14" spans="1:8" ht="14.4">
      <c r="A14" s="8">
        <v>4</v>
      </c>
      <c r="B14" s="9">
        <v>0.08</v>
      </c>
    </row>
    <row r="15" spans="1:8" ht="14.4">
      <c r="A15" s="8">
        <v>5</v>
      </c>
      <c r="B15" s="9">
        <v>0.12</v>
      </c>
    </row>
    <row r="16" spans="1:8" ht="14.4">
      <c r="A16" s="8">
        <v>6</v>
      </c>
      <c r="B16" s="9">
        <v>0.13500000000000001</v>
      </c>
    </row>
    <row r="17" spans="1:2" ht="14.4">
      <c r="A17" s="8">
        <v>7</v>
      </c>
      <c r="B17" s="9">
        <v>0.157</v>
      </c>
    </row>
    <row r="18" spans="1:2" ht="14.4">
      <c r="A18" s="8">
        <v>8</v>
      </c>
      <c r="B18" s="9">
        <v>0.17899999999999999</v>
      </c>
    </row>
    <row r="19" spans="1:2" ht="14.4">
      <c r="A19" s="8">
        <v>9</v>
      </c>
      <c r="B19" s="9">
        <v>0.20100000000000001</v>
      </c>
    </row>
    <row r="20" spans="1:2" ht="14.4">
      <c r="A20" s="8">
        <v>10</v>
      </c>
      <c r="B20" s="9">
        <v>0.223</v>
      </c>
    </row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abSelected="1" zoomScale="85" workbookViewId="0">
      <selection sqref="A1:H24"/>
    </sheetView>
  </sheetViews>
  <sheetFormatPr defaultColWidth="14.44140625" defaultRowHeight="15" customHeight="1"/>
  <cols>
    <col min="1" max="1" width="15.33203125" customWidth="1"/>
    <col min="2" max="2" width="21.109375" customWidth="1"/>
    <col min="3" max="3" width="22.109375" customWidth="1"/>
    <col min="4" max="4" width="15" customWidth="1"/>
    <col min="5" max="6" width="14.5546875" customWidth="1"/>
    <col min="7" max="7" width="12.88671875" customWidth="1"/>
    <col min="8" max="8" width="9.44140625" customWidth="1"/>
    <col min="9" max="9" width="14.6640625" customWidth="1"/>
    <col min="10" max="10" width="18.77734375" customWidth="1"/>
    <col min="11" max="11" width="10.88671875" customWidth="1"/>
    <col min="12" max="12" width="12.5546875" customWidth="1"/>
    <col min="13" max="26" width="8.6640625" customWidth="1"/>
  </cols>
  <sheetData>
    <row r="1" spans="1:13" ht="15" customHeight="1">
      <c r="A1" s="47" t="s">
        <v>84</v>
      </c>
      <c r="B1" s="48"/>
      <c r="C1" s="48"/>
      <c r="D1" s="48"/>
      <c r="E1" s="48"/>
      <c r="F1" s="48"/>
      <c r="G1" s="48"/>
      <c r="H1" s="50"/>
    </row>
    <row r="2" spans="1:13" ht="15" customHeight="1">
      <c r="A2" s="51"/>
      <c r="B2" s="52"/>
      <c r="C2" s="52"/>
      <c r="D2" s="52"/>
      <c r="E2" s="52"/>
      <c r="F2" s="52"/>
      <c r="G2" s="52"/>
      <c r="H2" s="49"/>
    </row>
    <row r="4" spans="1:13" ht="15.6">
      <c r="A4" s="10" t="s">
        <v>14</v>
      </c>
      <c r="B4" s="11" t="s">
        <v>15</v>
      </c>
      <c r="C4" s="12" t="s">
        <v>16</v>
      </c>
      <c r="D4" s="13" t="s">
        <v>17</v>
      </c>
      <c r="E4" s="14" t="s">
        <v>18</v>
      </c>
      <c r="F4" s="15" t="s">
        <v>19</v>
      </c>
      <c r="G4" s="16" t="s">
        <v>20</v>
      </c>
      <c r="H4" s="17" t="s">
        <v>21</v>
      </c>
      <c r="I4" s="18" t="s">
        <v>22</v>
      </c>
      <c r="J4" s="19">
        <f>SUM(J9:J14)</f>
        <v>547000</v>
      </c>
    </row>
    <row r="5" spans="1:13" ht="15.6">
      <c r="A5" s="20">
        <v>214508</v>
      </c>
      <c r="B5" s="21" t="s">
        <v>23</v>
      </c>
      <c r="C5" s="43">
        <f>9876543210</f>
        <v>9876543210</v>
      </c>
      <c r="D5" s="22" t="s">
        <v>24</v>
      </c>
      <c r="E5" s="23" t="s">
        <v>10</v>
      </c>
      <c r="F5" s="24">
        <f>VLOOKUP('Sale (November)'!E5,'Basic info'!$A$4:$E$9,5,FALSE)</f>
        <v>552000</v>
      </c>
      <c r="G5" s="25" t="s">
        <v>25</v>
      </c>
      <c r="H5" s="26" t="s">
        <v>26</v>
      </c>
    </row>
    <row r="6" spans="1:13" ht="15.6">
      <c r="A6" s="20">
        <v>214509</v>
      </c>
      <c r="B6" s="21" t="s">
        <v>27</v>
      </c>
      <c r="C6" s="43">
        <v>9755549215</v>
      </c>
      <c r="D6" s="22" t="s">
        <v>28</v>
      </c>
      <c r="E6" s="23" t="s">
        <v>8</v>
      </c>
      <c r="F6" s="24">
        <f>VLOOKUP('Sale (November)'!E6,'Basic info'!$A$4:$E$9,5,FALSE)</f>
        <v>332500</v>
      </c>
      <c r="G6" s="25" t="s">
        <v>29</v>
      </c>
      <c r="H6" s="26" t="s">
        <v>30</v>
      </c>
      <c r="I6" s="27" t="s">
        <v>31</v>
      </c>
      <c r="J6" s="28">
        <f>SUM(F5:F24)</f>
        <v>9453000</v>
      </c>
    </row>
    <row r="7" spans="1:13" ht="15.6">
      <c r="A7" s="20">
        <v>214510</v>
      </c>
      <c r="B7" s="21" t="s">
        <v>32</v>
      </c>
      <c r="C7" s="43">
        <v>7620360745</v>
      </c>
      <c r="D7" s="22" t="s">
        <v>33</v>
      </c>
      <c r="E7" s="23" t="s">
        <v>10</v>
      </c>
      <c r="F7" s="24">
        <f>VLOOKUP('Sale (November)'!E7,'Basic info'!$A$4:$E$9,5,FALSE)</f>
        <v>552000</v>
      </c>
      <c r="G7" s="25" t="s">
        <v>34</v>
      </c>
      <c r="H7" s="26" t="s">
        <v>35</v>
      </c>
    </row>
    <row r="8" spans="1:13" ht="15.6">
      <c r="A8" s="20">
        <v>214511</v>
      </c>
      <c r="B8" s="21" t="s">
        <v>36</v>
      </c>
      <c r="C8" s="43">
        <v>7008302094</v>
      </c>
      <c r="D8" s="22" t="s">
        <v>37</v>
      </c>
      <c r="E8" s="23" t="s">
        <v>10</v>
      </c>
      <c r="F8" s="24">
        <f>VLOOKUP('Sale (November)'!E8,'Basic info'!$A$4:$E$9,5,FALSE)</f>
        <v>552000</v>
      </c>
      <c r="G8" s="25" t="s">
        <v>38</v>
      </c>
      <c r="H8" s="26" t="s">
        <v>39</v>
      </c>
      <c r="I8" s="29" t="s">
        <v>1</v>
      </c>
      <c r="J8" s="30" t="s">
        <v>22</v>
      </c>
      <c r="K8" s="30" t="s">
        <v>40</v>
      </c>
      <c r="L8" s="30" t="s">
        <v>3</v>
      </c>
    </row>
    <row r="9" spans="1:13" ht="15.6">
      <c r="A9" s="20">
        <v>214512</v>
      </c>
      <c r="B9" s="21" t="s">
        <v>41</v>
      </c>
      <c r="C9" s="43">
        <v>9322678316</v>
      </c>
      <c r="D9" s="22" t="s">
        <v>42</v>
      </c>
      <c r="E9" s="23" t="s">
        <v>8</v>
      </c>
      <c r="F9" s="24">
        <f>VLOOKUP('Sale (November)'!E9,'Basic info'!$A$4:$E$9,5,FALSE)</f>
        <v>332500</v>
      </c>
      <c r="G9" s="25" t="s">
        <v>43</v>
      </c>
      <c r="H9" s="26" t="s">
        <v>30</v>
      </c>
      <c r="I9" s="29" t="s">
        <v>6</v>
      </c>
      <c r="J9" s="31">
        <f t="shared" ref="J9:J14" si="0">L9*K9</f>
        <v>27500</v>
      </c>
      <c r="K9" s="30">
        <f t="shared" ref="K9:K14" si="1">COUNTIF($E$5:$E$24,I9)</f>
        <v>1</v>
      </c>
      <c r="L9" s="31">
        <f>VLOOKUP(I9,'Basic info'!$A$4:$E$9,4,FALSE)</f>
        <v>27500</v>
      </c>
    </row>
    <row r="10" spans="1:13" ht="15.6">
      <c r="A10" s="20">
        <v>214513</v>
      </c>
      <c r="B10" s="21" t="s">
        <v>44</v>
      </c>
      <c r="C10" s="43">
        <v>8010539721</v>
      </c>
      <c r="D10" s="22" t="s">
        <v>28</v>
      </c>
      <c r="E10" s="23" t="s">
        <v>10</v>
      </c>
      <c r="F10" s="24">
        <f>VLOOKUP('Sale (November)'!E10,'Basic info'!$A$4:$E$9,5,FALSE)</f>
        <v>552000</v>
      </c>
      <c r="G10" s="25" t="s">
        <v>45</v>
      </c>
      <c r="H10" s="26" t="s">
        <v>30</v>
      </c>
      <c r="I10" s="29" t="s">
        <v>7</v>
      </c>
      <c r="J10" s="31">
        <f t="shared" si="0"/>
        <v>30000</v>
      </c>
      <c r="K10" s="30">
        <f t="shared" si="1"/>
        <v>2</v>
      </c>
      <c r="L10" s="31">
        <f>VLOOKUP(I10,'Basic info'!$A$4:$E$9,4,FALSE)</f>
        <v>15000</v>
      </c>
    </row>
    <row r="11" spans="1:13" ht="15.6">
      <c r="A11" s="20">
        <v>214514</v>
      </c>
      <c r="B11" s="21" t="s">
        <v>46</v>
      </c>
      <c r="C11" s="43">
        <v>8529109454</v>
      </c>
      <c r="D11" s="22" t="s">
        <v>28</v>
      </c>
      <c r="E11" s="23" t="s">
        <v>7</v>
      </c>
      <c r="F11" s="24">
        <f>VLOOKUP('Sale (November)'!E11,'Basic info'!$A$4:$E$9,5,FALSE)</f>
        <v>485000</v>
      </c>
      <c r="G11" s="25" t="s">
        <v>47</v>
      </c>
      <c r="H11" s="26" t="s">
        <v>35</v>
      </c>
      <c r="I11" s="29" t="s">
        <v>8</v>
      </c>
      <c r="J11" s="31">
        <f t="shared" si="0"/>
        <v>35000</v>
      </c>
      <c r="K11" s="30">
        <f t="shared" si="1"/>
        <v>2</v>
      </c>
      <c r="L11" s="31">
        <f>VLOOKUP(I11,'Basic info'!$A$4:$E$9,4,FALSE)</f>
        <v>17500</v>
      </c>
    </row>
    <row r="12" spans="1:13" ht="15.6">
      <c r="A12" s="20">
        <v>214515</v>
      </c>
      <c r="B12" s="21" t="s">
        <v>48</v>
      </c>
      <c r="C12" s="43">
        <v>8688422868</v>
      </c>
      <c r="D12" s="22" t="s">
        <v>33</v>
      </c>
      <c r="E12" s="23" t="s">
        <v>10</v>
      </c>
      <c r="F12" s="24">
        <f>VLOOKUP('Sale (November)'!E12,'Basic info'!$A$4:$E$9,5,FALSE)</f>
        <v>552000</v>
      </c>
      <c r="G12" s="25" t="s">
        <v>49</v>
      </c>
      <c r="H12" s="26" t="s">
        <v>39</v>
      </c>
      <c r="I12" s="29" t="s">
        <v>9</v>
      </c>
      <c r="J12" s="31">
        <f t="shared" si="0"/>
        <v>24000</v>
      </c>
      <c r="K12" s="30">
        <f t="shared" si="1"/>
        <v>1</v>
      </c>
      <c r="L12" s="31">
        <f>VLOOKUP(I12,'Basic info'!$A$4:$E$9,4,FALSE)</f>
        <v>24000</v>
      </c>
    </row>
    <row r="13" spans="1:13" ht="15.6">
      <c r="A13" s="20">
        <v>214516</v>
      </c>
      <c r="B13" s="21" t="s">
        <v>50</v>
      </c>
      <c r="C13" s="43">
        <v>9456123654</v>
      </c>
      <c r="D13" s="22" t="s">
        <v>37</v>
      </c>
      <c r="E13" s="23" t="s">
        <v>11</v>
      </c>
      <c r="F13" s="24">
        <f>VLOOKUP('Sale (November)'!E13,'Basic info'!$A$4:$E$9,5,FALSE)</f>
        <v>436500</v>
      </c>
      <c r="G13" s="25" t="s">
        <v>51</v>
      </c>
      <c r="H13" s="26" t="s">
        <v>30</v>
      </c>
      <c r="I13" s="29" t="s">
        <v>10</v>
      </c>
      <c r="J13" s="31">
        <f t="shared" si="0"/>
        <v>336000</v>
      </c>
      <c r="K13" s="30">
        <f t="shared" si="1"/>
        <v>7</v>
      </c>
      <c r="L13" s="31">
        <f>VLOOKUP(I13,'Basic info'!$A$4:$E$9,4,FALSE)</f>
        <v>48000</v>
      </c>
    </row>
    <row r="14" spans="1:13" ht="15.6">
      <c r="A14" s="20">
        <v>214517</v>
      </c>
      <c r="B14" s="21" t="s">
        <v>52</v>
      </c>
      <c r="C14" s="43">
        <v>9732747995</v>
      </c>
      <c r="D14" s="22" t="s">
        <v>42</v>
      </c>
      <c r="E14" s="23" t="s">
        <v>11</v>
      </c>
      <c r="F14" s="24">
        <f>VLOOKUP('Sale (November)'!E14,'Basic info'!$A$4:$E$9,5,FALSE)</f>
        <v>436500</v>
      </c>
      <c r="G14" s="25" t="s">
        <v>53</v>
      </c>
      <c r="H14" s="26" t="s">
        <v>30</v>
      </c>
      <c r="I14" s="29" t="s">
        <v>11</v>
      </c>
      <c r="J14" s="31">
        <f t="shared" si="0"/>
        <v>94500</v>
      </c>
      <c r="K14" s="30">
        <f t="shared" si="1"/>
        <v>7</v>
      </c>
      <c r="L14" s="31">
        <f>VLOOKUP(I14,'Basic info'!$A$4:$E$9,4,FALSE)</f>
        <v>13500</v>
      </c>
    </row>
    <row r="15" spans="1:13" ht="15.6">
      <c r="A15" s="20">
        <v>214518</v>
      </c>
      <c r="B15" s="21" t="s">
        <v>54</v>
      </c>
      <c r="C15" s="43">
        <v>9593367595</v>
      </c>
      <c r="D15" s="22" t="s">
        <v>24</v>
      </c>
      <c r="E15" s="23" t="s">
        <v>7</v>
      </c>
      <c r="F15" s="24">
        <f>VLOOKUP('Sale (November)'!E15,'Basic info'!$A$4:$E$9,5,FALSE)</f>
        <v>485000</v>
      </c>
      <c r="G15" s="25" t="s">
        <v>55</v>
      </c>
      <c r="H15" s="26" t="s">
        <v>35</v>
      </c>
    </row>
    <row r="16" spans="1:13" ht="15.6">
      <c r="A16" s="20">
        <v>214519</v>
      </c>
      <c r="B16" s="21" t="s">
        <v>56</v>
      </c>
      <c r="C16" s="43">
        <v>9578523565</v>
      </c>
      <c r="D16" s="22" t="s">
        <v>28</v>
      </c>
      <c r="E16" s="23" t="s">
        <v>9</v>
      </c>
      <c r="F16" s="24">
        <f>VLOOKUP('Sale (November)'!E16,'Basic info'!$A$4:$E$9,5,FALSE)</f>
        <v>376000</v>
      </c>
      <c r="G16" s="25" t="s">
        <v>57</v>
      </c>
      <c r="H16" s="26" t="s">
        <v>26</v>
      </c>
      <c r="L16" s="8" t="s">
        <v>58</v>
      </c>
      <c r="M16" s="32">
        <f>AVERAGE(K9:K14)</f>
        <v>3.3333333333333335</v>
      </c>
    </row>
    <row r="17" spans="1:10" ht="15.6">
      <c r="A17" s="20">
        <v>214520</v>
      </c>
      <c r="B17" s="21" t="s">
        <v>59</v>
      </c>
      <c r="C17" s="43">
        <v>6789451203</v>
      </c>
      <c r="D17" s="22" t="s">
        <v>33</v>
      </c>
      <c r="E17" s="23" t="s">
        <v>11</v>
      </c>
      <c r="F17" s="24">
        <f>VLOOKUP('Sale (November)'!E17,'Basic info'!$A$4:$E$9,5,FALSE)</f>
        <v>436500</v>
      </c>
      <c r="G17" s="25" t="s">
        <v>60</v>
      </c>
      <c r="H17" s="26" t="s">
        <v>61</v>
      </c>
    </row>
    <row r="18" spans="1:10" ht="15.6">
      <c r="A18" s="20">
        <v>214521</v>
      </c>
      <c r="B18" s="21" t="s">
        <v>62</v>
      </c>
      <c r="C18" s="43">
        <v>9019876543</v>
      </c>
      <c r="D18" s="22" t="s">
        <v>37</v>
      </c>
      <c r="E18" s="23" t="s">
        <v>11</v>
      </c>
      <c r="F18" s="24">
        <f>VLOOKUP('Sale (November)'!E18,'Basic info'!$A$4:$E$9,5,FALSE)</f>
        <v>436500</v>
      </c>
      <c r="G18" s="25" t="s">
        <v>63</v>
      </c>
      <c r="H18" s="26" t="s">
        <v>30</v>
      </c>
    </row>
    <row r="19" spans="1:10" ht="15.6">
      <c r="A19" s="20">
        <v>214522</v>
      </c>
      <c r="B19" s="21" t="s">
        <v>64</v>
      </c>
      <c r="C19" s="43">
        <v>9874561230</v>
      </c>
      <c r="D19" s="22" t="s">
        <v>42</v>
      </c>
      <c r="E19" s="23" t="s">
        <v>6</v>
      </c>
      <c r="F19" s="24">
        <f>VLOOKUP('Sale (November)'!E19,'Basic info'!$A$4:$E$9,5,FALSE)</f>
        <v>522500</v>
      </c>
      <c r="G19" s="25" t="s">
        <v>65</v>
      </c>
      <c r="H19" s="26" t="s">
        <v>35</v>
      </c>
      <c r="I19" s="33" t="s">
        <v>1</v>
      </c>
      <c r="J19" s="34" t="s">
        <v>40</v>
      </c>
    </row>
    <row r="20" spans="1:10" ht="15.6">
      <c r="A20" s="20">
        <v>214523</v>
      </c>
      <c r="B20" s="21" t="s">
        <v>66</v>
      </c>
      <c r="C20" s="43">
        <v>7896541230</v>
      </c>
      <c r="D20" s="22" t="s">
        <v>24</v>
      </c>
      <c r="E20" s="23" t="s">
        <v>11</v>
      </c>
      <c r="F20" s="24">
        <f>VLOOKUP('Sale (November)'!E20,'Basic info'!$A$4:$E$9,5,FALSE)</f>
        <v>436500</v>
      </c>
      <c r="G20" s="25" t="s">
        <v>67</v>
      </c>
      <c r="H20" s="26" t="s">
        <v>39</v>
      </c>
      <c r="I20" s="35" t="s">
        <v>7</v>
      </c>
      <c r="J20" s="34">
        <f>COUNTIF(E5:E24,I20)</f>
        <v>2</v>
      </c>
    </row>
    <row r="21" spans="1:10" ht="15.75" customHeight="1">
      <c r="A21" s="20">
        <v>214524</v>
      </c>
      <c r="B21" s="21" t="s">
        <v>68</v>
      </c>
      <c r="C21" s="43">
        <v>8896541230</v>
      </c>
      <c r="D21" s="22" t="s">
        <v>28</v>
      </c>
      <c r="E21" s="23" t="s">
        <v>10</v>
      </c>
      <c r="F21" s="24">
        <f>VLOOKUP('Sale (November)'!E21,'Basic info'!$A$4:$E$9,5,FALSE)</f>
        <v>552000</v>
      </c>
      <c r="G21" s="25" t="s">
        <v>69</v>
      </c>
      <c r="H21" s="26" t="s">
        <v>26</v>
      </c>
    </row>
    <row r="22" spans="1:10" ht="15.75" customHeight="1">
      <c r="A22" s="20">
        <v>214525</v>
      </c>
      <c r="B22" s="21" t="s">
        <v>70</v>
      </c>
      <c r="C22" s="43">
        <v>8899556677</v>
      </c>
      <c r="D22" s="22" t="s">
        <v>33</v>
      </c>
      <c r="E22" s="23" t="s">
        <v>10</v>
      </c>
      <c r="F22" s="24">
        <f>VLOOKUP('Sale (November)'!E22,'Basic info'!$A$4:$E$9,5,FALSE)</f>
        <v>552000</v>
      </c>
      <c r="G22" s="25" t="s">
        <v>71</v>
      </c>
      <c r="H22" s="26" t="s">
        <v>30</v>
      </c>
      <c r="I22" s="36" t="s">
        <v>17</v>
      </c>
      <c r="J22" s="4" t="s">
        <v>72</v>
      </c>
    </row>
    <row r="23" spans="1:10" ht="15.75" customHeight="1">
      <c r="A23" s="20">
        <v>214526</v>
      </c>
      <c r="B23" s="21" t="s">
        <v>48</v>
      </c>
      <c r="C23" s="43">
        <v>7766552230</v>
      </c>
      <c r="D23" s="22" t="s">
        <v>37</v>
      </c>
      <c r="E23" s="23" t="s">
        <v>11</v>
      </c>
      <c r="F23" s="24">
        <f>VLOOKUP('Sale (November)'!E23,'Basic info'!$A$4:$E$9,5,FALSE)</f>
        <v>436500</v>
      </c>
      <c r="G23" s="25" t="s">
        <v>73</v>
      </c>
      <c r="H23" s="26" t="s">
        <v>35</v>
      </c>
      <c r="I23" s="36" t="s">
        <v>24</v>
      </c>
      <c r="J23" s="4">
        <f>COUNTIFS($E$5:$E$24,$I$20,$D$5:$D$24,I23)</f>
        <v>1</v>
      </c>
    </row>
    <row r="24" spans="1:10" ht="15.75" customHeight="1">
      <c r="A24" s="20">
        <v>214527</v>
      </c>
      <c r="B24" s="21" t="s">
        <v>74</v>
      </c>
      <c r="C24" s="43">
        <v>6498711230</v>
      </c>
      <c r="D24" s="22" t="s">
        <v>37</v>
      </c>
      <c r="E24" s="23" t="s">
        <v>11</v>
      </c>
      <c r="F24" s="24">
        <f>VLOOKUP('Sale (November)'!E24,'Basic info'!$A$4:$E$9,5,FALSE)</f>
        <v>436500</v>
      </c>
      <c r="G24" s="25" t="s">
        <v>75</v>
      </c>
      <c r="H24" s="26" t="s">
        <v>35</v>
      </c>
      <c r="I24" s="36" t="s">
        <v>28</v>
      </c>
      <c r="J24" s="4">
        <f>COUNTIFS($E$5:$E$24,$I$20,$D$5:$D$24,I24)</f>
        <v>1</v>
      </c>
    </row>
    <row r="25" spans="1:10" ht="15.75" customHeight="1">
      <c r="I25" s="4" t="s">
        <v>33</v>
      </c>
      <c r="J25" s="4">
        <f>COUNTIFS($E$5:$E$24,$I$20,$D$5:$D$24,I25)</f>
        <v>0</v>
      </c>
    </row>
    <row r="26" spans="1:10" ht="15.75" customHeight="1">
      <c r="B26" s="37"/>
      <c r="I26" s="4" t="s">
        <v>37</v>
      </c>
      <c r="J26" s="4">
        <f>COUNTIFS($E$5:$E$24,$I$20,$D$5:$D$24,I26)</f>
        <v>0</v>
      </c>
    </row>
    <row r="27" spans="1:10" ht="15.75" customHeight="1">
      <c r="A27" s="4" t="s">
        <v>76</v>
      </c>
      <c r="B27" s="4" t="s">
        <v>77</v>
      </c>
      <c r="I27" s="4" t="s">
        <v>42</v>
      </c>
      <c r="J27" s="4">
        <f>COUNTIFS($E$5:$E$24,$I$20,$D$5:$D$24,I27)</f>
        <v>0</v>
      </c>
    </row>
    <row r="28" spans="1:10" ht="15.75" customHeight="1">
      <c r="A28" s="4" t="s">
        <v>30</v>
      </c>
      <c r="B28" s="4">
        <f>COUNTIF($H$5:$H$24,$A$28)</f>
        <v>7</v>
      </c>
    </row>
    <row r="29" spans="1:10" ht="15.75" customHeight="1"/>
    <row r="30" spans="1:10" ht="15.75" customHeight="1">
      <c r="C30" s="53" t="s">
        <v>78</v>
      </c>
      <c r="D30" s="45"/>
      <c r="E30" s="45"/>
      <c r="F30" s="8" t="s">
        <v>6</v>
      </c>
      <c r="G30" s="38"/>
    </row>
    <row r="31" spans="1:10" ht="15.75" customHeight="1"/>
    <row r="32" spans="1:10" ht="15.75" customHeight="1"/>
    <row r="33" spans="1:7" ht="15.75" customHeight="1">
      <c r="A33" s="39" t="s">
        <v>79</v>
      </c>
      <c r="B33" s="39" t="s">
        <v>80</v>
      </c>
      <c r="C33" s="39" t="s">
        <v>81</v>
      </c>
      <c r="D33" s="39" t="s">
        <v>13</v>
      </c>
      <c r="E33" s="39" t="s">
        <v>82</v>
      </c>
      <c r="F33" s="39" t="s">
        <v>83</v>
      </c>
    </row>
    <row r="34" spans="1:7" ht="15.75" customHeight="1">
      <c r="A34" s="39" t="s">
        <v>26</v>
      </c>
      <c r="B34" s="39">
        <f t="shared" ref="B34:B37" si="2">COUNTIF($H$5:$H$24,A34)</f>
        <v>3</v>
      </c>
      <c r="C34" s="40">
        <v>15000</v>
      </c>
      <c r="D34" s="41">
        <f>VLOOKUP(B34,'Basic info'!$A$12:$B$20,2,FALSE)</f>
        <v>7.0000000000000007E-2</v>
      </c>
      <c r="E34" s="40">
        <f t="shared" ref="E34:E37" si="3">D34*C34</f>
        <v>1050</v>
      </c>
      <c r="F34" s="40">
        <f t="shared" ref="F34:F37" si="4">C34+E34</f>
        <v>16050</v>
      </c>
      <c r="G34" s="1"/>
    </row>
    <row r="35" spans="1:7" ht="15.75" customHeight="1">
      <c r="A35" s="39" t="s">
        <v>30</v>
      </c>
      <c r="B35" s="39">
        <f t="shared" si="2"/>
        <v>7</v>
      </c>
      <c r="C35" s="40">
        <v>15000</v>
      </c>
      <c r="D35" s="41">
        <f>VLOOKUP(B35,'Basic info'!$A$12:$B$20,2,FALSE)</f>
        <v>0.157</v>
      </c>
      <c r="E35" s="40">
        <f t="shared" si="3"/>
        <v>2355</v>
      </c>
      <c r="F35" s="40">
        <f t="shared" si="4"/>
        <v>17355</v>
      </c>
      <c r="G35" s="1"/>
    </row>
    <row r="36" spans="1:7" ht="15.75" customHeight="1">
      <c r="A36" s="39" t="s">
        <v>35</v>
      </c>
      <c r="B36" s="39">
        <f t="shared" si="2"/>
        <v>6</v>
      </c>
      <c r="C36" s="40">
        <v>15000</v>
      </c>
      <c r="D36" s="41">
        <f>VLOOKUP(B36,'Basic info'!$A$12:$B$20,2,FALSE)</f>
        <v>0.13500000000000001</v>
      </c>
      <c r="E36" s="40">
        <f t="shared" si="3"/>
        <v>2025.0000000000002</v>
      </c>
      <c r="F36" s="40">
        <f t="shared" si="4"/>
        <v>17025</v>
      </c>
    </row>
    <row r="37" spans="1:7" ht="15.75" customHeight="1">
      <c r="A37" s="39" t="s">
        <v>39</v>
      </c>
      <c r="B37" s="39">
        <f t="shared" si="2"/>
        <v>3</v>
      </c>
      <c r="C37" s="40">
        <v>15000</v>
      </c>
      <c r="D37" s="41">
        <f>VLOOKUP(B37,'Basic info'!$A$12:$B$20,2,FALSE)</f>
        <v>7.0000000000000007E-2</v>
      </c>
      <c r="E37" s="40">
        <f t="shared" si="3"/>
        <v>1050</v>
      </c>
      <c r="F37" s="40">
        <f t="shared" si="4"/>
        <v>16050</v>
      </c>
    </row>
    <row r="38" spans="1:7" ht="15.75" customHeight="1">
      <c r="B38" s="1"/>
      <c r="C38" s="42"/>
    </row>
    <row r="39" spans="1:7" ht="15.75" customHeight="1">
      <c r="B39" s="1"/>
    </row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>
      <c r="F44" s="30" t="s">
        <v>1</v>
      </c>
      <c r="G44" s="30" t="s">
        <v>40</v>
      </c>
    </row>
    <row r="45" spans="1:7" ht="15.75" customHeight="1">
      <c r="F45" s="30" t="s">
        <v>6</v>
      </c>
      <c r="G45" s="30">
        <f t="shared" ref="G45:G50" si="5">COUNTIF($E$5:$E$24,F45)</f>
        <v>1</v>
      </c>
    </row>
    <row r="46" spans="1:7" ht="15.75" customHeight="1">
      <c r="F46" s="30" t="s">
        <v>7</v>
      </c>
      <c r="G46" s="30">
        <f t="shared" si="5"/>
        <v>2</v>
      </c>
    </row>
    <row r="47" spans="1:7" ht="15.75" customHeight="1">
      <c r="F47" s="30" t="s">
        <v>8</v>
      </c>
      <c r="G47" s="30">
        <f t="shared" si="5"/>
        <v>2</v>
      </c>
    </row>
    <row r="48" spans="1:7" ht="15.75" customHeight="1">
      <c r="F48" s="30" t="s">
        <v>9</v>
      </c>
      <c r="G48" s="30">
        <f t="shared" si="5"/>
        <v>1</v>
      </c>
    </row>
    <row r="49" spans="6:7" ht="15.75" customHeight="1">
      <c r="F49" s="30" t="s">
        <v>10</v>
      </c>
      <c r="G49" s="30">
        <f t="shared" si="5"/>
        <v>7</v>
      </c>
    </row>
    <row r="50" spans="6:7" ht="15.75" customHeight="1">
      <c r="F50" s="30" t="s">
        <v>11</v>
      </c>
      <c r="G50" s="30">
        <f t="shared" si="5"/>
        <v>7</v>
      </c>
    </row>
    <row r="51" spans="6:7" ht="15.75" customHeight="1"/>
    <row r="52" spans="6:7" ht="15.75" customHeight="1"/>
    <row r="53" spans="6:7" ht="15.75" customHeight="1"/>
    <row r="54" spans="6:7" ht="15.75" customHeight="1"/>
    <row r="55" spans="6:7" ht="15.75" customHeight="1"/>
    <row r="56" spans="6:7" ht="15.75" customHeight="1"/>
    <row r="57" spans="6:7" ht="15.75" customHeight="1"/>
    <row r="58" spans="6:7" ht="15.75" customHeight="1"/>
    <row r="59" spans="6:7" ht="15.75" customHeight="1"/>
    <row r="60" spans="6:7" ht="15.75" customHeight="1"/>
    <row r="61" spans="6:7" ht="15.75" customHeight="1"/>
    <row r="62" spans="6:7" ht="15.75" customHeight="1"/>
    <row r="63" spans="6:7" ht="15.75" customHeight="1"/>
    <row r="64" spans="6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2"/>
    <mergeCell ref="C30:E30"/>
  </mergeCells>
  <dataValidations count="2">
    <dataValidation type="list" allowBlank="1" showErrorMessage="1" sqref="A28" xr:uid="{00000000-0002-0000-0100-000000000000}">
      <formula1>$A$34:$A$37</formula1>
    </dataValidation>
    <dataValidation type="list" allowBlank="1" showErrorMessage="1" sqref="F30" xr:uid="{00000000-0002-0000-0100-000002000000}">
      <formula1>$I$9:$I$14</formula1>
    </dataValidation>
  </dataValidation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1000000}">
          <x14:formula1>
            <xm:f>'Basic info'!$A$4:$A$9</xm:f>
          </x14:formula1>
          <xm:sqref>I20 E5:E24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zoomScale="106" workbookViewId="0">
      <selection activeCell="G8" sqref="G8"/>
    </sheetView>
  </sheetViews>
  <sheetFormatPr defaultColWidth="14.44140625" defaultRowHeight="15" customHeight="1"/>
  <cols>
    <col min="1" max="1" width="15.33203125" customWidth="1"/>
    <col min="2" max="2" width="8.6640625" customWidth="1"/>
    <col min="3" max="3" width="11.5546875" customWidth="1"/>
    <col min="4" max="4" width="13.109375" customWidth="1"/>
    <col min="5" max="5" width="14.109375" customWidth="1"/>
    <col min="6" max="6" width="13.5546875" customWidth="1"/>
    <col min="7" max="26" width="8.6640625" customWidth="1"/>
  </cols>
  <sheetData>
    <row r="1" spans="1:6" ht="14.4">
      <c r="A1" s="39" t="s">
        <v>79</v>
      </c>
      <c r="B1" s="39" t="s">
        <v>80</v>
      </c>
      <c r="C1" s="39" t="s">
        <v>81</v>
      </c>
      <c r="D1" s="39" t="s">
        <v>13</v>
      </c>
      <c r="E1" s="39" t="s">
        <v>82</v>
      </c>
      <c r="F1" s="39" t="s">
        <v>83</v>
      </c>
    </row>
    <row r="2" spans="1:6" ht="14.4">
      <c r="A2" s="39" t="s">
        <v>26</v>
      </c>
      <c r="B2" s="39">
        <f>COUNTIF('Sale (November)'!$H$5:$H$24,A2)</f>
        <v>3</v>
      </c>
      <c r="C2" s="40">
        <v>15000</v>
      </c>
      <c r="D2" s="41">
        <f>VLOOKUP(B2,'Basic info'!$A$12:$B$20,2,FALSE)</f>
        <v>7.0000000000000007E-2</v>
      </c>
      <c r="E2" s="40">
        <f t="shared" ref="E2:E5" si="0">D2*C2</f>
        <v>1050</v>
      </c>
      <c r="F2" s="40">
        <f t="shared" ref="F2:F5" si="1">C2+E2</f>
        <v>16050</v>
      </c>
    </row>
    <row r="3" spans="1:6" ht="14.4">
      <c r="A3" s="39" t="s">
        <v>30</v>
      </c>
      <c r="B3" s="39">
        <f>COUNTIF('Sale (November)'!$H$5:$H$24,A3)</f>
        <v>7</v>
      </c>
      <c r="C3" s="40">
        <v>15000</v>
      </c>
      <c r="D3" s="41">
        <f>VLOOKUP(B3,'Basic info'!$A$12:$B$20,2,FALSE)</f>
        <v>0.157</v>
      </c>
      <c r="E3" s="40">
        <f t="shared" si="0"/>
        <v>2355</v>
      </c>
      <c r="F3" s="40">
        <f t="shared" si="1"/>
        <v>17355</v>
      </c>
    </row>
    <row r="4" spans="1:6" ht="14.4">
      <c r="A4" s="39" t="s">
        <v>35</v>
      </c>
      <c r="B4" s="39">
        <f>COUNTIF('Sale (November)'!$H$5:$H$24,A4)</f>
        <v>6</v>
      </c>
      <c r="C4" s="40">
        <v>15000</v>
      </c>
      <c r="D4" s="41">
        <f>VLOOKUP(B4,'Basic info'!$A$12:$B$20,2,FALSE)</f>
        <v>0.13500000000000001</v>
      </c>
      <c r="E4" s="40">
        <f t="shared" si="0"/>
        <v>2025.0000000000002</v>
      </c>
      <c r="F4" s="40">
        <f t="shared" si="1"/>
        <v>17025</v>
      </c>
    </row>
    <row r="5" spans="1:6" ht="14.4">
      <c r="A5" s="39" t="s">
        <v>39</v>
      </c>
      <c r="B5" s="39">
        <f>COUNTIF('Sale (November)'!$H$5:$H$24,A5)</f>
        <v>3</v>
      </c>
      <c r="C5" s="40">
        <v>15000</v>
      </c>
      <c r="D5" s="41">
        <f>VLOOKUP(B5,'Basic info'!$A$12:$B$20,2,FALSE)</f>
        <v>7.0000000000000007E-2</v>
      </c>
      <c r="E5" s="40">
        <f t="shared" si="0"/>
        <v>1050</v>
      </c>
      <c r="F5" s="40">
        <f t="shared" si="1"/>
        <v>16050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info</vt:lpstr>
      <vt:lpstr>Sale (November)</vt:lpstr>
      <vt:lpstr>Payslip (November)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214531- Srajan Chourasia</cp:lastModifiedBy>
  <dcterms:created xsi:type="dcterms:W3CDTF">2015-06-05T18:17:20Z</dcterms:created>
  <dcterms:modified xsi:type="dcterms:W3CDTF">2024-05-20T10:53:13Z</dcterms:modified>
</cp:coreProperties>
</file>