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10\"/>
    </mc:Choice>
  </mc:AlternateContent>
  <xr:revisionPtr revIDLastSave="0" documentId="13_ncr:1_{6028879B-ADD9-4E73-82EC-295CF89A85C9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Exhibit 1" sheetId="1" r:id="rId1"/>
    <sheet name="Exhibit 2" sheetId="2" r:id="rId2"/>
    <sheet name="Model (Empty)" sheetId="3" r:id="rId3"/>
  </sheets>
  <definedNames>
    <definedName name="a">'Model (Empty)'!$H$21:$K$27</definedName>
    <definedName name="Decision_variables">'Model (Empty)'!$B$8:$E$14</definedName>
    <definedName name="Demand">'Model (Empty)'!$B$34:$E$34</definedName>
    <definedName name="Distance">'Model (Empty)'!$M$21:$M$27</definedName>
    <definedName name="l">'Model (Empty)'!$B$8:$E$14</definedName>
    <definedName name="lssolver_est" localSheetId="2" hidden="1">1</definedName>
    <definedName name="lssolver_itr" localSheetId="2" hidden="1">100</definedName>
    <definedName name="lssolver_neg" localSheetId="2" hidden="1">0</definedName>
    <definedName name="lssolver_piv" localSheetId="2" hidden="1">1</definedName>
    <definedName name="lssolver_pre" localSheetId="2" hidden="1">1</definedName>
    <definedName name="lssolver_red" localSheetId="2" hidden="1">1</definedName>
    <definedName name="lssolver_rep" localSheetId="2" hidden="1">2</definedName>
    <definedName name="lssolver_scl" localSheetId="2" hidden="1">2</definedName>
    <definedName name="lssolver_sho" localSheetId="2" hidden="1">2</definedName>
    <definedName name="lssolver_sol" localSheetId="2" hidden="1">1</definedName>
    <definedName name="lssolver_tim" localSheetId="2" hidden="1">100</definedName>
    <definedName name="lssolver_tol" localSheetId="2" hidden="1">5</definedName>
    <definedName name="Machine_hours_available" localSheetId="2">'Model (Empty)'!$M$8:$M$14</definedName>
    <definedName name="Machine_hours_Available">'Model (Empty)'!$M$21:$M$27</definedName>
    <definedName name="Machine_hours_required">'Model (Empty)'!$H$8:$K$14</definedName>
    <definedName name="Manual_Schedule">'Exhibit 1'!$B$12:$E$18</definedName>
    <definedName name="_xlnm.Print_Area" localSheetId="0">'Exhibit 1'!$A$1:$J$24</definedName>
    <definedName name="_xlnm.Print_Area" localSheetId="1">'Exhibit 2'!$A$1:$N$36</definedName>
    <definedName name="_xlnm.Print_Area" localSheetId="2">'Model (Empty)'!$A$1:$N$60</definedName>
    <definedName name="Product_cost" localSheetId="2">'Model (Empty)'!$B$21:$E$27</definedName>
    <definedName name="qpsolver_itr" localSheetId="2" hidden="1">100</definedName>
    <definedName name="qpsolver_lin" localSheetId="2" hidden="1">1</definedName>
    <definedName name="qpsolver_neg" localSheetId="2" hidden="1">1</definedName>
    <definedName name="qpsolver_piv" localSheetId="2" hidden="1">0.000001</definedName>
    <definedName name="qpsolver_pre" localSheetId="2" hidden="1">0.00000001</definedName>
    <definedName name="qpsolver_red" localSheetId="2" hidden="1">0.000001</definedName>
    <definedName name="qpsolver_rep" localSheetId="2" hidden="1">2</definedName>
    <definedName name="qpsolver_scl" localSheetId="2" hidden="1">2</definedName>
    <definedName name="qpsolver_sho" localSheetId="2" hidden="1">2</definedName>
    <definedName name="qpsolver_tim" localSheetId="2" hidden="1">100</definedName>
    <definedName name="qpsolver_tol" localSheetId="2" hidden="1">0.05</definedName>
    <definedName name="solver_adj" localSheetId="0" hidden="1">'Exhibit 1'!#REF!</definedName>
    <definedName name="solver_adj" localSheetId="1" hidden="1">'Exhibit 2'!$B$10:$E$16</definedName>
    <definedName name="solver_adj" localSheetId="2" hidden="1">'Model (Empty)'!$B$8:$E$14</definedName>
    <definedName name="solver_cvg" localSheetId="2" hidden="1">0.001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bd" localSheetId="2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'Exhibit 1'!#REF!</definedName>
    <definedName name="solver_lhs1" localSheetId="1" hidden="1">'Exhibit 2'!#REF!</definedName>
    <definedName name="solver_lhs1" localSheetId="2" hidden="1">'Model (Empty)'!$C$45</definedName>
    <definedName name="solver_lhs10" localSheetId="2" hidden="1">'Model (Empty)'!$C$54</definedName>
    <definedName name="solver_lhs11" localSheetId="2" hidden="1">'Model (Empty)'!$C$55</definedName>
    <definedName name="solver_lhs12" localSheetId="2" hidden="1">'Model (Empty)'!$C$56</definedName>
    <definedName name="solver_lhs13" localSheetId="2" hidden="1">'Model (Empty)'!$C$57</definedName>
    <definedName name="solver_lhs14" localSheetId="2" hidden="1">'Model (Empty)'!$C$58</definedName>
    <definedName name="solver_lhs15" localSheetId="2" hidden="1">'Model (Empty)'!$C$59</definedName>
    <definedName name="solver_lhs16" localSheetId="2" hidden="1">'Model (Empty)'!$C$60</definedName>
    <definedName name="solver_lhs17" localSheetId="2" hidden="1">'Model (Empty)'!$C$61</definedName>
    <definedName name="solver_lhs18" localSheetId="2" hidden="1">'Model (Empty)'!$C$62</definedName>
    <definedName name="solver_lhs19" localSheetId="2" hidden="1">'Model (Empty)'!$C$63</definedName>
    <definedName name="solver_lhs2" localSheetId="0" hidden="1">'Exhibit 1'!#REF!</definedName>
    <definedName name="solver_lhs2" localSheetId="1" hidden="1">'Exhibit 2'!#REF!</definedName>
    <definedName name="solver_lhs2" localSheetId="2" hidden="1">'Model (Empty)'!$C$46</definedName>
    <definedName name="solver_lhs20" localSheetId="2" hidden="1">'Model (Empty)'!$C$64</definedName>
    <definedName name="solver_lhs21" localSheetId="2" hidden="1">'Model (Empty)'!$C$65</definedName>
    <definedName name="solver_lhs22" localSheetId="2" hidden="1">'Model (Empty)'!$C$66</definedName>
    <definedName name="solver_lhs23" localSheetId="2" hidden="1">'Model (Empty)'!$C$67</definedName>
    <definedName name="solver_lhs24" localSheetId="2" hidden="1">'Model (Empty)'!$C$68</definedName>
    <definedName name="solver_lhs25" localSheetId="2" hidden="1">'Model (Empty)'!$C$69</definedName>
    <definedName name="solver_lhs26" localSheetId="2" hidden="1">'Model (Empty)'!$C$70</definedName>
    <definedName name="solver_lhs27" localSheetId="2" hidden="1">'Model (Empty)'!$C$71</definedName>
    <definedName name="solver_lhs28" localSheetId="2" hidden="1">'Model (Empty)'!$C$72</definedName>
    <definedName name="solver_lhs29" localSheetId="2" hidden="1">'Model (Empty)'!$C$73</definedName>
    <definedName name="solver_lhs3" localSheetId="0" hidden="1">'Exhibit 1'!#REF!</definedName>
    <definedName name="solver_lhs3" localSheetId="1" hidden="1">'Exhibit 2'!$B$10:$E$16</definedName>
    <definedName name="solver_lhs3" localSheetId="2" hidden="1">'Model (Empty)'!$C$47</definedName>
    <definedName name="solver_lhs30" localSheetId="2" hidden="1">'Model (Empty)'!$C$74</definedName>
    <definedName name="solver_lhs31" localSheetId="2" hidden="1">'Model (Empty)'!$C$75</definedName>
    <definedName name="solver_lhs32" localSheetId="2" hidden="1">'Model (Empty)'!$C$76</definedName>
    <definedName name="solver_lhs33" localSheetId="2" hidden="1">'Model (Empty)'!$C$77</definedName>
    <definedName name="solver_lhs34" localSheetId="2" hidden="1">'Model (Empty)'!$C$78</definedName>
    <definedName name="solver_lhs35" localSheetId="2" hidden="1">'Model (Empty)'!$C$79</definedName>
    <definedName name="solver_lhs36" localSheetId="2" hidden="1">'Model (Empty)'!$C$80</definedName>
    <definedName name="solver_lhs37" localSheetId="2" hidden="1">'Model (Empty)'!$C$81</definedName>
    <definedName name="solver_lhs38" localSheetId="2" hidden="1">'Model (Empty)'!$C$82</definedName>
    <definedName name="solver_lhs39" localSheetId="2" hidden="1">'Model (Empty)'!$C$83</definedName>
    <definedName name="solver_lhs4" localSheetId="1" hidden="1">'Exhibit 2'!#REF!</definedName>
    <definedName name="solver_lhs4" localSheetId="2" hidden="1">'Model (Empty)'!$C$48</definedName>
    <definedName name="solver_lhs5" localSheetId="2" hidden="1">'Model (Empty)'!$C$49</definedName>
    <definedName name="solver_lhs6" localSheetId="2" hidden="1">'Model (Empty)'!$C$50</definedName>
    <definedName name="solver_lhs7" localSheetId="2" hidden="1">'Model (Empty)'!$C$51</definedName>
    <definedName name="solver_lhs8" localSheetId="2" hidden="1">'Model (Empty)'!$C$52</definedName>
    <definedName name="solver_lhs9" localSheetId="2" hidden="1">'Model (Empty)'!$C$53</definedName>
    <definedName name="solver_lin" localSheetId="0" hidden="1">1</definedName>
    <definedName name="solver_lin" localSheetId="1" hidden="1">1</definedName>
    <definedName name="solver_lin" localSheetId="2" hidden="1">2</definedName>
    <definedName name="solver_mip" localSheetId="2" hidden="1">1000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1000</definedName>
    <definedName name="solver_num" localSheetId="0" hidden="1">3</definedName>
    <definedName name="solver_num" localSheetId="1" hidden="1">4</definedName>
    <definedName name="solver_num" localSheetId="2" hidden="1">39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fx" localSheetId="2" hidden="1">2</definedName>
    <definedName name="solver_opt" localSheetId="0" hidden="1">'Exhibit 1'!#REF!</definedName>
    <definedName name="solver_opt" localSheetId="1" hidden="1">'Exhibit 2'!#REF!</definedName>
    <definedName name="solver_opt" localSheetId="2" hidden="1">'Model (Empty)'!$E$38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10" localSheetId="2" hidden="1">1</definedName>
    <definedName name="solver_rel11" localSheetId="2" hidden="1">1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16" localSheetId="2" hidden="1">3</definedName>
    <definedName name="solver_rel17" localSheetId="2" hidden="1">3</definedName>
    <definedName name="solver_rel18" localSheetId="2" hidden="1">3</definedName>
    <definedName name="solver_rel19" localSheetId="2" hidden="1">3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20" localSheetId="2" hidden="1">3</definedName>
    <definedName name="solver_rel21" localSheetId="2" hidden="1">3</definedName>
    <definedName name="solver_rel22" localSheetId="2" hidden="1">3</definedName>
    <definedName name="solver_rel23" localSheetId="2" hidden="1">3</definedName>
    <definedName name="solver_rel24" localSheetId="2" hidden="1">3</definedName>
    <definedName name="solver_rel25" localSheetId="2" hidden="1">3</definedName>
    <definedName name="solver_rel26" localSheetId="2" hidden="1">3</definedName>
    <definedName name="solver_rel27" localSheetId="2" hidden="1">3</definedName>
    <definedName name="solver_rel28" localSheetId="2" hidden="1">3</definedName>
    <definedName name="solver_rel29" localSheetId="2" hidden="1">3</definedName>
    <definedName name="solver_rel3" localSheetId="0" hidden="1">3</definedName>
    <definedName name="solver_rel3" localSheetId="1" hidden="1">3</definedName>
    <definedName name="solver_rel3" localSheetId="2" hidden="1">2</definedName>
    <definedName name="solver_rel30" localSheetId="2" hidden="1">3</definedName>
    <definedName name="solver_rel31" localSheetId="2" hidden="1">3</definedName>
    <definedName name="solver_rel32" localSheetId="2" hidden="1">3</definedName>
    <definedName name="solver_rel33" localSheetId="2" hidden="1">3</definedName>
    <definedName name="solver_rel34" localSheetId="2" hidden="1">3</definedName>
    <definedName name="solver_rel35" localSheetId="2" hidden="1">3</definedName>
    <definedName name="solver_rel36" localSheetId="2" hidden="1">3</definedName>
    <definedName name="solver_rel37" localSheetId="2" hidden="1">3</definedName>
    <definedName name="solver_rel38" localSheetId="2" hidden="1">3</definedName>
    <definedName name="solver_rel39" localSheetId="2" hidden="1">3</definedName>
    <definedName name="solver_rel4" localSheetId="1" hidden="1">2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eo" localSheetId="2" hidden="1">2</definedName>
    <definedName name="solver_rep" localSheetId="2" hidden="1">2</definedName>
    <definedName name="solver_rhs1" localSheetId="0" hidden="1">'Exhibit 1'!#REF!</definedName>
    <definedName name="solver_rhs1" localSheetId="1" hidden="1">'Exhibit 2'!#REF!</definedName>
    <definedName name="solver_rhs1" localSheetId="2" hidden="1">'Model (Empty)'!$E$45</definedName>
    <definedName name="solver_rhs10" localSheetId="2" hidden="1">'Model (Empty)'!$E$54</definedName>
    <definedName name="solver_rhs11" localSheetId="2" hidden="1">'Model (Empty)'!$E$55</definedName>
    <definedName name="solver_rhs12" localSheetId="2" hidden="1">'Model (Empty)'!$E$56</definedName>
    <definedName name="solver_rhs13" localSheetId="2" hidden="1">'Model (Empty)'!$E$57</definedName>
    <definedName name="solver_rhs14" localSheetId="2" hidden="1">'Model (Empty)'!$E$58</definedName>
    <definedName name="solver_rhs15" localSheetId="2" hidden="1">'Model (Empty)'!$E$59</definedName>
    <definedName name="solver_rhs16" localSheetId="2" hidden="1">'Model (Empty)'!$E$60</definedName>
    <definedName name="solver_rhs17" localSheetId="2" hidden="1">'Model (Empty)'!$E$61</definedName>
    <definedName name="solver_rhs18" localSheetId="2" hidden="1">'Model (Empty)'!$E$62</definedName>
    <definedName name="solver_rhs19" localSheetId="2" hidden="1">'Model (Empty)'!$E$63</definedName>
    <definedName name="solver_rhs2" localSheetId="0" hidden="1">'Exhibit 1'!#REF!</definedName>
    <definedName name="solver_rhs2" localSheetId="1" hidden="1">'Exhibit 2'!#REF!</definedName>
    <definedName name="solver_rhs2" localSheetId="2" hidden="1">'Model (Empty)'!$E$46</definedName>
    <definedName name="solver_rhs20" localSheetId="2" hidden="1">'Model (Empty)'!$E$64</definedName>
    <definedName name="solver_rhs21" localSheetId="2" hidden="1">'Model (Empty)'!$E$65</definedName>
    <definedName name="solver_rhs22" localSheetId="2" hidden="1">'Model (Empty)'!$E$66</definedName>
    <definedName name="solver_rhs23" localSheetId="2" hidden="1">'Model (Empty)'!$E$67</definedName>
    <definedName name="solver_rhs24" localSheetId="2" hidden="1">'Model (Empty)'!$E$68</definedName>
    <definedName name="solver_rhs25" localSheetId="2" hidden="1">'Model (Empty)'!$E$69</definedName>
    <definedName name="solver_rhs26" localSheetId="2" hidden="1">'Model (Empty)'!$E$70</definedName>
    <definedName name="solver_rhs27" localSheetId="2" hidden="1">'Model (Empty)'!$E$71</definedName>
    <definedName name="solver_rhs28" localSheetId="2" hidden="1">'Model (Empty)'!$E$72</definedName>
    <definedName name="solver_rhs29" localSheetId="2" hidden="1">'Model (Empty)'!$E$73</definedName>
    <definedName name="solver_rhs3" localSheetId="0" hidden="1">0</definedName>
    <definedName name="solver_rhs3" localSheetId="1" hidden="1">0</definedName>
    <definedName name="solver_rhs3" localSheetId="2" hidden="1">'Model (Empty)'!$E$47</definedName>
    <definedName name="solver_rhs30" localSheetId="2" hidden="1">'Model (Empty)'!$E$74</definedName>
    <definedName name="solver_rhs31" localSheetId="2" hidden="1">'Model (Empty)'!$E$75</definedName>
    <definedName name="solver_rhs32" localSheetId="2" hidden="1">'Model (Empty)'!$E$76</definedName>
    <definedName name="solver_rhs33" localSheetId="2" hidden="1">'Model (Empty)'!$E$77</definedName>
    <definedName name="solver_rhs34" localSheetId="2" hidden="1">'Model (Empty)'!$E$78</definedName>
    <definedName name="solver_rhs35" localSheetId="2" hidden="1">'Model (Empty)'!$E$79</definedName>
    <definedName name="solver_rhs36" localSheetId="2" hidden="1">'Model (Empty)'!$E$80</definedName>
    <definedName name="solver_rhs37" localSheetId="2" hidden="1">'Model (Empty)'!$E$81</definedName>
    <definedName name="solver_rhs38" localSheetId="2" hidden="1">'Model (Empty)'!$E$82</definedName>
    <definedName name="solver_rhs39" localSheetId="2" hidden="1">'Model (Empty)'!$E$83</definedName>
    <definedName name="solver_rhs4" localSheetId="1" hidden="1">'Exhibit 2'!#REF!</definedName>
    <definedName name="solver_rhs4" localSheetId="2" hidden="1">'Model (Empty)'!$E$48</definedName>
    <definedName name="solver_rhs5" localSheetId="2" hidden="1">'Model (Empty)'!$E$49</definedName>
    <definedName name="solver_rhs6" localSheetId="2" hidden="1">'Model (Empty)'!$E$50</definedName>
    <definedName name="solver_rhs7" localSheetId="2" hidden="1">'Model (Empty)'!$E$51</definedName>
    <definedName name="solver_rhs8" localSheetId="2" hidden="1">'Model (Empty)'!$E$52</definedName>
    <definedName name="solver_rhs9" localSheetId="2" hidden="1">'Model (Empty)'!$E$53</definedName>
    <definedName name="solver_rlx" localSheetId="2" hidden="1">2</definedName>
    <definedName name="solver_rsd" localSheetId="2" hidden="1">0</definedName>
    <definedName name="solver_scl" localSheetId="0" hidden="1">0</definedName>
    <definedName name="solver_scl" localSheetId="1" hidden="1">0</definedName>
    <definedName name="solver_scl" localSheetId="2" hidden="1">2</definedName>
    <definedName name="solver_sho" localSheetId="0" hidden="1">0</definedName>
    <definedName name="solver_sho" localSheetId="1" hidden="1">0</definedName>
    <definedName name="solver_sho" localSheetId="2" hidden="1">2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2" hidden="1">3</definedName>
    <definedName name="sssolver_drv" localSheetId="2" hidden="1">1</definedName>
    <definedName name="sssolver_est" localSheetId="2" hidden="1">1</definedName>
    <definedName name="sssolver_itr" localSheetId="2" hidden="1">100</definedName>
    <definedName name="sssolver_lin" localSheetId="2" hidden="1">2</definedName>
    <definedName name="sssolver_neg" localSheetId="2" hidden="1">1</definedName>
    <definedName name="sssolver_nwt" localSheetId="2" hidden="1">1</definedName>
    <definedName name="sssolver_pre" localSheetId="2" hidden="1">0.00000001</definedName>
    <definedName name="sssolver_rep" localSheetId="2" hidden="1">2</definedName>
    <definedName name="sssolver_scl" localSheetId="2" hidden="1">2</definedName>
    <definedName name="sssolver_sho" localSheetId="2" hidden="1">2</definedName>
    <definedName name="sssolver_tim" localSheetId="2" hidden="1">100</definedName>
    <definedName name="sssolver_tol" localSheetId="2" hidden="1">0.05</definedName>
    <definedName name="Total_Cost">'Model (Empty)'!$E$38</definedName>
    <definedName name="Transportation_Cost" localSheetId="2">'Model (Empty)'!$H$21:$K$27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3" l="1"/>
  <c r="C79" i="3"/>
  <c r="C80" i="3"/>
  <c r="C81" i="3"/>
  <c r="C82" i="3"/>
  <c r="C83" i="3"/>
  <c r="C77" i="3"/>
  <c r="C71" i="3"/>
  <c r="C72" i="3"/>
  <c r="C73" i="3"/>
  <c r="C74" i="3"/>
  <c r="C75" i="3"/>
  <c r="C76" i="3"/>
  <c r="C70" i="3"/>
  <c r="C64" i="3"/>
  <c r="C65" i="3"/>
  <c r="C66" i="3"/>
  <c r="C67" i="3"/>
  <c r="C68" i="3"/>
  <c r="C69" i="3"/>
  <c r="C63" i="3"/>
  <c r="C62" i="3"/>
  <c r="C58" i="3"/>
  <c r="C59" i="3"/>
  <c r="C60" i="3"/>
  <c r="C61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E38" i="3"/>
  <c r="H12" i="1"/>
  <c r="I12" i="1"/>
  <c r="J12" i="1"/>
  <c r="G13" i="1"/>
  <c r="H13" i="1"/>
  <c r="I13" i="1"/>
  <c r="J13" i="1"/>
  <c r="G14" i="1"/>
  <c r="H14" i="1"/>
  <c r="I14" i="1"/>
  <c r="J14" i="1"/>
  <c r="H15" i="1"/>
  <c r="I15" i="1"/>
  <c r="J15" i="1"/>
  <c r="G16" i="1"/>
  <c r="H16" i="1"/>
  <c r="I16" i="1"/>
  <c r="J16" i="1"/>
  <c r="B17" i="1"/>
  <c r="C17" i="1"/>
  <c r="G18" i="1"/>
  <c r="H18" i="1"/>
  <c r="I18" i="1"/>
  <c r="J18" i="1"/>
  <c r="F24" i="1"/>
  <c r="I10" i="2"/>
  <c r="J10" i="2"/>
  <c r="K10" i="2"/>
  <c r="M10" i="2"/>
  <c r="H11" i="2"/>
  <c r="I11" i="2"/>
  <c r="J11" i="2"/>
  <c r="K11" i="2"/>
  <c r="M11" i="2"/>
  <c r="H12" i="2"/>
  <c r="I12" i="2"/>
  <c r="J12" i="2"/>
  <c r="K12" i="2"/>
  <c r="M12" i="2"/>
  <c r="I13" i="2"/>
  <c r="J13" i="2"/>
  <c r="K13" i="2"/>
  <c r="M13" i="2"/>
  <c r="H14" i="2"/>
  <c r="I14" i="2"/>
  <c r="J14" i="2"/>
  <c r="K14" i="2"/>
  <c r="M14" i="2"/>
  <c r="H15" i="2"/>
  <c r="I15" i="2"/>
  <c r="J15" i="2"/>
  <c r="K15" i="2"/>
  <c r="M15" i="2"/>
  <c r="H16" i="2"/>
  <c r="I16" i="2"/>
  <c r="J16" i="2"/>
  <c r="K16" i="2"/>
  <c r="M16" i="2"/>
  <c r="C23" i="2"/>
  <c r="D23" i="2"/>
  <c r="E23" i="2"/>
  <c r="M23" i="2"/>
  <c r="J23" i="2"/>
  <c r="B24" i="2"/>
  <c r="C24" i="2"/>
  <c r="D24" i="2"/>
  <c r="E24" i="2"/>
  <c r="M24" i="2"/>
  <c r="K24" i="2"/>
  <c r="B25" i="2"/>
  <c r="C25" i="2"/>
  <c r="D25" i="2"/>
  <c r="E25" i="2"/>
  <c r="M25" i="2"/>
  <c r="C26" i="2"/>
  <c r="D26" i="2"/>
  <c r="E26" i="2"/>
  <c r="M26" i="2"/>
  <c r="J26" i="2"/>
  <c r="B27" i="2"/>
  <c r="C27" i="2"/>
  <c r="D27" i="2"/>
  <c r="E27" i="2"/>
  <c r="M27" i="2"/>
  <c r="K27" i="2"/>
  <c r="B28" i="2"/>
  <c r="C28" i="2"/>
  <c r="D28" i="2"/>
  <c r="E28" i="2"/>
  <c r="M28" i="2"/>
  <c r="J28" i="2"/>
  <c r="B29" i="2"/>
  <c r="C29" i="2"/>
  <c r="D29" i="2"/>
  <c r="E29" i="2"/>
  <c r="M29" i="2"/>
  <c r="K29" i="2"/>
  <c r="H31" i="2"/>
  <c r="H29" i="2"/>
  <c r="H28" i="2"/>
  <c r="I31" i="2"/>
  <c r="I27" i="2"/>
  <c r="J31" i="2"/>
  <c r="K31" i="2"/>
  <c r="B36" i="2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J29" i="2"/>
  <c r="I29" i="2"/>
  <c r="K26" i="2"/>
  <c r="K28" i="2"/>
  <c r="K23" i="2"/>
  <c r="J25" i="2"/>
  <c r="H23" i="2"/>
  <c r="I28" i="2"/>
  <c r="I23" i="2"/>
  <c r="J27" i="2"/>
  <c r="J24" i="2"/>
  <c r="H26" i="2"/>
  <c r="H24" i="2"/>
  <c r="H27" i="2"/>
  <c r="I25" i="2"/>
  <c r="I24" i="2"/>
  <c r="K25" i="2"/>
  <c r="I26" i="2"/>
  <c r="H25" i="2"/>
</calcChain>
</file>

<file path=xl/sharedStrings.xml><?xml version="1.0" encoding="utf-8"?>
<sst xmlns="http://schemas.openxmlformats.org/spreadsheetml/2006/main" count="229" uniqueCount="51">
  <si>
    <t>Exhibit 1</t>
  </si>
  <si>
    <t>Outsourcing Production Schedule and Prices Charged to Filatoi Riuniti - February</t>
  </si>
  <si>
    <t>PRODUCTION SCHEDULE FOR FEBRUARY</t>
  </si>
  <si>
    <t>PRICES CHARGED TO FILATOI RIUNITI</t>
  </si>
  <si>
    <t>(Kg)</t>
  </si>
  <si>
    <t>($/Kg)</t>
  </si>
  <si>
    <t>Size</t>
  </si>
  <si>
    <t>Supplier</t>
  </si>
  <si>
    <t>Extrafine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</si>
  <si>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</si>
  <si>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</si>
  <si>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</si>
  <si>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</si>
  <si>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</si>
  <si>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</si>
  <si>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</si>
  <si>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</si>
  <si>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R.</t>
  </si>
  <si>
    <t>Giuliani</t>
  </si>
  <si>
    <t>DEMAND TO MEET</t>
  </si>
  <si>
    <t>total</t>
  </si>
  <si>
    <t>(Kg/month)</t>
  </si>
  <si>
    <t>Exhibit 2</t>
  </si>
  <si>
    <t>Production schedule, costs, and constraints - March</t>
  </si>
  <si>
    <t>DECISION VARIABLES</t>
  </si>
  <si>
    <t>MACHINE HOURS REQUIRED FOR PRODUCTION</t>
  </si>
  <si>
    <t>PRODUCTION</t>
  </si>
  <si>
    <t>Yarn produced by each factory (Kg/month)</t>
  </si>
  <si>
    <t>(Hours/Kg)</t>
  </si>
  <si>
    <t>CAPACITY</t>
  </si>
  <si>
    <t>(Machine hours</t>
  </si>
  <si>
    <t>per month)</t>
  </si>
  <si>
    <t>COST OF PRODUCTION</t>
  </si>
  <si>
    <t>COST OF TRANSPORTATION</t>
  </si>
  <si>
    <t>Round trip
distance</t>
  </si>
  <si>
    <t>(Km)</t>
  </si>
  <si>
    <t>($/Kg/Km)</t>
  </si>
  <si>
    <t>Filatoi Riuniti - Model for optimizing the production schedule - March</t>
  </si>
  <si>
    <t>Product bought from each supplier (Kg/month)</t>
  </si>
  <si>
    <t>OBJECTIVE FUNCTION</t>
  </si>
  <si>
    <t>Total cost (production+transportation) ($)</t>
  </si>
  <si>
    <t>CONSTRAINTS</t>
  </si>
  <si>
    <t>Actual</t>
  </si>
  <si>
    <t>sign</t>
  </si>
  <si>
    <t>RHS</t>
  </si>
  <si>
    <t>Demand</t>
  </si>
  <si>
    <t>&gt;=</t>
  </si>
  <si>
    <t>=</t>
  </si>
  <si>
    <t>Capacity</t>
  </si>
  <si>
    <t>&lt;=</t>
  </si>
  <si>
    <t>NonNegativity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</si>
</sst>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_)"/>
    <numFmt numFmtId="169" formatCode="_(* #,##0.000_);_(* \(#,##0.000\);_(* &quot;-&quot;???_);_(@_)"/>
  </numFmts>
  <fonts count="13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symbol"/>
      <family val="1"/>
      <charset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0" fillId="0" borderId="6" xfId="0" applyBorder="1"/>
    <xf numFmtId="0" fontId="5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11" xfId="0" applyFont="1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166" fontId="6" fillId="0" borderId="0" xfId="1" applyNumberFormat="1" applyFont="1" applyBorder="1"/>
    <xf numFmtId="166" fontId="6" fillId="0" borderId="14" xfId="1" applyNumberFormat="1" applyFont="1" applyBorder="1"/>
    <xf numFmtId="11" fontId="1" fillId="2" borderId="15" xfId="1" applyNumberFormat="1" applyFont="1" applyFill="1" applyBorder="1"/>
    <xf numFmtId="43" fontId="7" fillId="0" borderId="0" xfId="1" applyFont="1" applyFill="1" applyBorder="1"/>
    <xf numFmtId="43" fontId="7" fillId="0" borderId="14" xfId="1" applyFont="1" applyFill="1" applyBorder="1"/>
    <xf numFmtId="0" fontId="0" fillId="0" borderId="16" xfId="0" applyBorder="1"/>
    <xf numFmtId="43" fontId="7" fillId="0" borderId="15" xfId="1" applyFont="1" applyFill="1" applyBorder="1"/>
    <xf numFmtId="11" fontId="7" fillId="2" borderId="15" xfId="1" applyNumberFormat="1" applyFont="1" applyFill="1" applyBorder="1"/>
    <xf numFmtId="0" fontId="5" fillId="0" borderId="13" xfId="0" applyFont="1" applyBorder="1"/>
    <xf numFmtId="166" fontId="8" fillId="0" borderId="0" xfId="1" applyNumberFormat="1" applyFont="1" applyBorder="1"/>
    <xf numFmtId="166" fontId="8" fillId="0" borderId="14" xfId="1" applyNumberFormat="1" applyFont="1" applyBorder="1"/>
    <xf numFmtId="43" fontId="8" fillId="2" borderId="15" xfId="1" applyFont="1" applyFill="1" applyBorder="1"/>
    <xf numFmtId="43" fontId="8" fillId="2" borderId="0" xfId="1" applyFont="1" applyFill="1" applyBorder="1"/>
    <xf numFmtId="43" fontId="8" fillId="2" borderId="14" xfId="1" applyFont="1" applyFill="1" applyBorder="1"/>
    <xf numFmtId="0" fontId="5" fillId="0" borderId="16" xfId="0" applyFont="1" applyBorder="1"/>
    <xf numFmtId="0" fontId="0" fillId="0" borderId="17" xfId="0" applyBorder="1"/>
    <xf numFmtId="166" fontId="6" fillId="0" borderId="18" xfId="1" applyNumberFormat="1" applyFont="1" applyBorder="1"/>
    <xf numFmtId="166" fontId="6" fillId="0" borderId="19" xfId="1" applyNumberFormat="1" applyFont="1" applyBorder="1"/>
    <xf numFmtId="43" fontId="7" fillId="0" borderId="20" xfId="1" applyFont="1" applyFill="1" applyBorder="1"/>
    <xf numFmtId="43" fontId="7" fillId="0" borderId="18" xfId="1" applyFont="1" applyFill="1" applyBorder="1"/>
    <xf numFmtId="43" fontId="7" fillId="0" borderId="19" xfId="1" applyFont="1" applyFill="1" applyBorder="1"/>
    <xf numFmtId="0" fontId="0" fillId="0" borderId="11" xfId="0" applyBorder="1"/>
    <xf numFmtId="43" fontId="6" fillId="0" borderId="0" xfId="1" applyFont="1" applyBorder="1"/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6" fontId="6" fillId="0" borderId="21" xfId="1" applyNumberFormat="1" applyFont="1" applyBorder="1"/>
    <xf numFmtId="166" fontId="6" fillId="0" borderId="22" xfId="1" applyNumberFormat="1" applyFont="1" applyBorder="1"/>
    <xf numFmtId="166" fontId="6" fillId="0" borderId="23" xfId="1" applyNumberFormat="1" applyFont="1" applyBorder="1"/>
    <xf numFmtId="0" fontId="5" fillId="0" borderId="0" xfId="0" applyFont="1" applyAlignment="1">
      <alignment horizontal="center"/>
    </xf>
    <xf numFmtId="0" fontId="5" fillId="0" borderId="24" xfId="0" applyFont="1" applyBorder="1" applyAlignment="1">
      <alignment horizontal="centerContinuous" vertical="center"/>
    </xf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1" fillId="0" borderId="0" xfId="0" applyFont="1" applyAlignment="1">
      <alignment horizontal="right"/>
    </xf>
    <xf numFmtId="166" fontId="1" fillId="0" borderId="0" xfId="1" applyNumberFormat="1" applyFill="1" applyBorder="1"/>
    <xf numFmtId="166" fontId="1" fillId="0" borderId="27" xfId="1" applyNumberFormat="1" applyFill="1" applyBorder="1"/>
    <xf numFmtId="11" fontId="1" fillId="2" borderId="28" xfId="1" applyNumberFormat="1" applyFill="1" applyBorder="1"/>
    <xf numFmtId="167" fontId="1" fillId="0" borderId="29" xfId="1" applyNumberFormat="1" applyFill="1" applyBorder="1"/>
    <xf numFmtId="167" fontId="1" fillId="0" borderId="30" xfId="1" applyNumberFormat="1" applyFill="1" applyBorder="1"/>
    <xf numFmtId="166" fontId="1" fillId="0" borderId="6" xfId="1" applyNumberFormat="1" applyBorder="1"/>
    <xf numFmtId="164" fontId="9" fillId="0" borderId="0" xfId="2" applyNumberFormat="1" applyFont="1"/>
    <xf numFmtId="167" fontId="1" fillId="0" borderId="28" xfId="1" applyNumberFormat="1" applyFill="1" applyBorder="1"/>
    <xf numFmtId="167" fontId="1" fillId="0" borderId="0" xfId="1" applyNumberFormat="1" applyFill="1" applyBorder="1"/>
    <xf numFmtId="167" fontId="1" fillId="0" borderId="27" xfId="1" applyNumberFormat="1" applyFill="1" applyBorder="1"/>
    <xf numFmtId="166" fontId="1" fillId="0" borderId="16" xfId="1" applyNumberFormat="1" applyBorder="1"/>
    <xf numFmtId="166" fontId="1" fillId="0" borderId="0" xfId="1" applyNumberFormat="1" applyFont="1" applyFill="1" applyBorder="1"/>
    <xf numFmtId="166" fontId="5" fillId="0" borderId="0" xfId="1" applyNumberFormat="1" applyFont="1" applyFill="1" applyBorder="1"/>
    <xf numFmtId="166" fontId="5" fillId="0" borderId="27" xfId="1" applyNumberFormat="1" applyFont="1" applyFill="1" applyBorder="1"/>
    <xf numFmtId="167" fontId="5" fillId="0" borderId="28" xfId="1" applyNumberFormat="1" applyFont="1" applyFill="1" applyBorder="1"/>
    <xf numFmtId="167" fontId="5" fillId="0" borderId="0" xfId="1" applyNumberFormat="1" applyFont="1" applyFill="1" applyBorder="1"/>
    <xf numFmtId="167" fontId="5" fillId="0" borderId="27" xfId="1" applyNumberFormat="1" applyFont="1" applyFill="1" applyBorder="1"/>
    <xf numFmtId="166" fontId="5" fillId="0" borderId="16" xfId="1" applyNumberFormat="1" applyFont="1" applyBorder="1"/>
    <xf numFmtId="166" fontId="1" fillId="0" borderId="8" xfId="1" applyNumberFormat="1" applyFill="1" applyBorder="1"/>
    <xf numFmtId="166" fontId="1" fillId="0" borderId="12" xfId="1" applyNumberFormat="1" applyFill="1" applyBorder="1"/>
    <xf numFmtId="167" fontId="1" fillId="0" borderId="31" xfId="1" applyNumberFormat="1" applyFill="1" applyBorder="1"/>
    <xf numFmtId="167" fontId="1" fillId="0" borderId="8" xfId="1" applyNumberFormat="1" applyFill="1" applyBorder="1"/>
    <xf numFmtId="167" fontId="1" fillId="0" borderId="12" xfId="1" applyNumberFormat="1" applyFill="1" applyBorder="1"/>
    <xf numFmtId="166" fontId="1" fillId="0" borderId="11" xfId="1" applyNumberFormat="1" applyBorder="1"/>
    <xf numFmtId="166" fontId="1" fillId="0" borderId="0" xfId="1" applyNumberFormat="1" applyBorder="1"/>
    <xf numFmtId="9" fontId="9" fillId="0" borderId="0" xfId="2" applyFont="1"/>
    <xf numFmtId="9" fontId="1" fillId="0" borderId="0" xfId="2"/>
    <xf numFmtId="43" fontId="1" fillId="0" borderId="0" xfId="1" applyFill="1" applyBorder="1"/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/>
    </xf>
    <xf numFmtId="11" fontId="1" fillId="2" borderId="28" xfId="1" applyNumberFormat="1" applyFont="1" applyFill="1" applyBorder="1"/>
    <xf numFmtId="43" fontId="7" fillId="0" borderId="27" xfId="1" applyFont="1" applyFill="1" applyBorder="1"/>
    <xf numFmtId="43" fontId="1" fillId="0" borderId="32" xfId="1" applyFill="1" applyBorder="1"/>
    <xf numFmtId="43" fontId="1" fillId="0" borderId="29" xfId="1" applyFill="1" applyBorder="1"/>
    <xf numFmtId="43" fontId="1" fillId="0" borderId="30" xfId="1" applyFill="1" applyBorder="1"/>
    <xf numFmtId="43" fontId="1" fillId="0" borderId="28" xfId="1" applyFill="1" applyBorder="1"/>
    <xf numFmtId="43" fontId="1" fillId="0" borderId="27" xfId="1" applyFill="1" applyBorder="1"/>
    <xf numFmtId="11" fontId="7" fillId="2" borderId="0" xfId="1" applyNumberFormat="1" applyFont="1" applyFill="1" applyBorder="1"/>
    <xf numFmtId="43" fontId="8" fillId="0" borderId="0" xfId="1" applyFont="1" applyFill="1" applyBorder="1"/>
    <xf numFmtId="43" fontId="8" fillId="0" borderId="27" xfId="1" applyFont="1" applyFill="1" applyBorder="1"/>
    <xf numFmtId="43" fontId="5" fillId="0" borderId="28" xfId="1" applyFont="1" applyFill="1" applyBorder="1"/>
    <xf numFmtId="43" fontId="5" fillId="0" borderId="0" xfId="1" applyFont="1" applyFill="1" applyBorder="1"/>
    <xf numFmtId="43" fontId="5" fillId="0" borderId="27" xfId="1" applyFont="1" applyFill="1" applyBorder="1"/>
    <xf numFmtId="43" fontId="7" fillId="0" borderId="8" xfId="1" applyFont="1" applyFill="1" applyBorder="1"/>
    <xf numFmtId="43" fontId="7" fillId="0" borderId="12" xfId="1" applyFont="1" applyFill="1" applyBorder="1"/>
    <xf numFmtId="43" fontId="1" fillId="0" borderId="31" xfId="1" applyFill="1" applyBorder="1"/>
    <xf numFmtId="43" fontId="1" fillId="0" borderId="8" xfId="1" applyFill="1" applyBorder="1"/>
    <xf numFmtId="43" fontId="1" fillId="0" borderId="12" xfId="1" applyFill="1" applyBorder="1"/>
    <xf numFmtId="167" fontId="1" fillId="0" borderId="33" xfId="1" applyNumberFormat="1" applyBorder="1"/>
    <xf numFmtId="167" fontId="1" fillId="0" borderId="34" xfId="1" applyNumberFormat="1" applyBorder="1"/>
    <xf numFmtId="167" fontId="1" fillId="0" borderId="35" xfId="1" applyNumberFormat="1" applyBorder="1"/>
    <xf numFmtId="166" fontId="5" fillId="0" borderId="0" xfId="1" applyNumberFormat="1" applyFont="1" applyBorder="1"/>
    <xf numFmtId="0" fontId="1" fillId="0" borderId="36" xfId="0" applyFont="1" applyBorder="1" applyAlignment="1">
      <alignment horizontal="center"/>
    </xf>
    <xf numFmtId="166" fontId="1" fillId="0" borderId="36" xfId="1" applyNumberFormat="1" applyBorder="1"/>
    <xf numFmtId="166" fontId="0" fillId="0" borderId="0" xfId="0" applyNumberFormat="1"/>
    <xf numFmtId="0" fontId="0" fillId="0" borderId="0" xfId="0" applyAlignment="1">
      <alignment horizontal="center"/>
    </xf>
    <xf numFmtId="166" fontId="1" fillId="0" borderId="0" xfId="1" applyNumberFormat="1"/>
    <xf numFmtId="165" fontId="1" fillId="0" borderId="0" xfId="1" applyNumberFormat="1"/>
    <xf numFmtId="166" fontId="5" fillId="0" borderId="37" xfId="1" applyNumberFormat="1" applyFont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8" fontId="0" fillId="0" borderId="0" xfId="0" applyNumberFormat="1"/>
    <xf numFmtId="166" fontId="1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166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43" fontId="12" fillId="0" borderId="0" xfId="0" applyNumberFormat="1" applyFont="1"/>
    <xf numFmtId="43" fontId="10" fillId="0" borderId="0" xfId="0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9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9</xdr:row>
      <xdr:rowOff>6350</xdr:rowOff>
    </xdr:from>
    <xdr:to>
      <xdr:col>4</xdr:col>
      <xdr:colOff>603250</xdr:colOff>
      <xdr:row>15</xdr:row>
      <xdr:rowOff>152400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875F4136-EC57-3A31-B13C-CC24EA84FB4E}"/>
            </a:ext>
          </a:extLst>
        </xdr:cNvPr>
        <xdr:cNvSpPr txBox="1">
          <a:spLocks noChangeArrowheads="1"/>
        </xdr:cNvSpPr>
      </xdr:nvSpPr>
      <xdr:spPr bwMode="auto">
        <a:xfrm>
          <a:off x="628650" y="1619250"/>
          <a:ext cx="24384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</xdr:spPr>
      <xdr:txBody>
        <a:bodyPr vertOverflow="clip" wrap="square" lIns="54864" tIns="45720" rIns="54864" bIns="45720" anchor="ctr" upright="1"/>
        <a:lstStyle/>
        <a:p>
          <a:pPr algn="ctr" rtl="0">
            <a:defRPr sz="1000"/>
          </a:pPr>
          <a:r>
            <a:rPr lang="en-US" sz="1600" b="0" i="1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600" b="0" i="1" u="none" strike="noStrike" baseline="-25000">
              <a:solidFill>
                <a:srgbClr val="000000"/>
              </a:solidFill>
              <a:latin typeface="Arial"/>
              <a:cs typeface="Arial"/>
            </a:rPr>
            <a:t>i,j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38100</xdr:rowOff>
    </xdr:from>
    <xdr:to>
      <xdr:col>6</xdr:col>
      <xdr:colOff>368300</xdr:colOff>
      <xdr:row>38</xdr:row>
      <xdr:rowOff>133350</xdr:rowOff>
    </xdr:to>
    <xdr:sp macro="" textlink="">
      <xdr:nvSpPr>
        <xdr:cNvPr id="2058" name="Line 1">
          <a:extLst>
            <a:ext uri="{FF2B5EF4-FFF2-40B4-BE49-F238E27FC236}">
              <a16:creationId xmlns:a16="http://schemas.microsoft.com/office/drawing/2014/main" id="{C1CE1094-F62C-44DC-CBD8-5DC918771509}"/>
            </a:ext>
          </a:extLst>
        </xdr:cNvPr>
        <xdr:cNvSpPr>
          <a:spLocks noChangeShapeType="1"/>
        </xdr:cNvSpPr>
      </xdr:nvSpPr>
      <xdr:spPr bwMode="auto">
        <a:xfrm flipH="1" flipV="1">
          <a:off x="3397250" y="6311900"/>
          <a:ext cx="50165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349250</xdr:colOff>
      <xdr:row>37</xdr:row>
      <xdr:rowOff>95250</xdr:rowOff>
    </xdr:from>
    <xdr:to>
      <xdr:col>9</xdr:col>
      <xdr:colOff>527050</xdr:colOff>
      <xdr:row>43</xdr:row>
      <xdr:rowOff>19050</xdr:rowOff>
    </xdr:to>
    <xdr:sp macro="" textlink="">
      <xdr:nvSpPr>
        <xdr:cNvPr id="2050" name="Text 2">
          <a:extLst>
            <a:ext uri="{FF2B5EF4-FFF2-40B4-BE49-F238E27FC236}">
              <a16:creationId xmlns:a16="http://schemas.microsoft.com/office/drawing/2014/main" id="{3B6953F3-37D6-BDC2-8ADD-29BACBA7594A}"/>
            </a:ext>
          </a:extLst>
        </xdr:cNvPr>
        <xdr:cNvSpPr>
          <a:spLocks noChangeArrowheads="1"/>
        </xdr:cNvSpPr>
      </xdr:nvSpPr>
      <xdr:spPr bwMode="auto">
        <a:xfrm>
          <a:off x="3879850" y="6197600"/>
          <a:ext cx="2051050" cy="889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45720" tIns="36576" rIns="45720" bIns="36576" anchor="ctr" upright="1"/>
        <a:lstStyle/>
        <a:p>
          <a:pPr algn="ctr" rtl="0">
            <a:lnSpc>
              <a:spcPts val="1400"/>
            </a:lnSpc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Write down your objective function here</a:t>
          </a:r>
        </a:p>
      </xdr:txBody>
    </xdr:sp>
    <xdr:clientData/>
  </xdr:twoCellAnchor>
  <xdr:twoCellAnchor>
    <xdr:from>
      <xdr:col>6</xdr:col>
      <xdr:colOff>590550</xdr:colOff>
      <xdr:row>44</xdr:row>
      <xdr:rowOff>101600</xdr:rowOff>
    </xdr:from>
    <xdr:to>
      <xdr:col>10</xdr:col>
      <xdr:colOff>565150</xdr:colOff>
      <xdr:row>55</xdr:row>
      <xdr:rowOff>101600</xdr:rowOff>
    </xdr:to>
    <xdr:sp macro="" textlink="">
      <xdr:nvSpPr>
        <xdr:cNvPr id="2051" name="Text 3">
          <a:extLst>
            <a:ext uri="{FF2B5EF4-FFF2-40B4-BE49-F238E27FC236}">
              <a16:creationId xmlns:a16="http://schemas.microsoft.com/office/drawing/2014/main" id="{73CF79EA-FF12-E6BB-1441-5B056BC051F9}"/>
            </a:ext>
          </a:extLst>
        </xdr:cNvPr>
        <xdr:cNvSpPr>
          <a:spLocks noChangeArrowheads="1"/>
        </xdr:cNvSpPr>
      </xdr:nvSpPr>
      <xdr:spPr bwMode="auto">
        <a:xfrm>
          <a:off x="4121150" y="7334250"/>
          <a:ext cx="2463800" cy="1752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45720" tIns="36576" rIns="45720" bIns="36576" anchor="ctr" upright="1"/>
        <a:lstStyle/>
        <a:p>
          <a:pPr algn="ctr" rtl="0">
            <a:lnSpc>
              <a:spcPts val="1400"/>
            </a:lnSpc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Write down your constraints here</a:t>
          </a:r>
        </a:p>
      </xdr:txBody>
    </xdr:sp>
    <xdr:clientData/>
  </xdr:twoCellAnchor>
  <xdr:twoCellAnchor editAs="oneCell">
    <xdr:from>
      <xdr:col>13</xdr:col>
      <xdr:colOff>171450</xdr:colOff>
      <xdr:row>10</xdr:row>
      <xdr:rowOff>6350</xdr:rowOff>
    </xdr:from>
    <xdr:to>
      <xdr:col>22</xdr:col>
      <xdr:colOff>19307</xdr:colOff>
      <xdr:row>24</xdr:row>
      <xdr:rowOff>12824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2FEFA9-B5A5-AF86-1337-A95DF230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7950" y="1695450"/>
          <a:ext cx="4997707" cy="2406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showGridLines="0" workbookViewId="0">
      <selection activeCell="H13" sqref="H13"/>
    </sheetView>
  </sheetViews>
  <sheetFormatPr defaultColWidth="8.81640625" defaultRowHeight="12.5" x14ac:dyDescent="0.25"/>
  <cols>
    <col min="1" max="1" width="10" customWidth="1"/>
    <col min="2" max="5" width="8.81640625" customWidth="1"/>
    <col min="6" max="11" width="8.7265625" customWidth="1"/>
    <col min="12" max="12" width="3.26953125" customWidth="1"/>
  </cols>
  <sheetData>
    <row r="1" spans="1:11" ht="18" x14ac:dyDescent="0.4">
      <c r="A1" s="1" t="s">
        <v>0</v>
      </c>
    </row>
    <row r="2" spans="1:11" ht="18" x14ac:dyDescent="0.4">
      <c r="A2" s="2" t="s">
        <v>1</v>
      </c>
      <c r="B2" s="3"/>
    </row>
    <row r="3" spans="1:11" ht="18" x14ac:dyDescent="0.4">
      <c r="A3" s="1"/>
    </row>
    <row r="8" spans="1:11" ht="13" x14ac:dyDescent="0.3">
      <c r="A8" s="4" t="s">
        <v>2</v>
      </c>
      <c r="G8" s="4" t="s">
        <v>3</v>
      </c>
      <c r="J8" s="4"/>
      <c r="K8" s="4"/>
    </row>
    <row r="9" spans="1:11" ht="13" thickBot="1" x14ac:dyDescent="0.3">
      <c r="A9" t="s">
        <v>4</v>
      </c>
      <c r="G9" t="s">
        <v>5</v>
      </c>
    </row>
    <row r="10" spans="1:11" ht="13" x14ac:dyDescent="0.3">
      <c r="A10" s="5"/>
      <c r="B10" s="6" t="s">
        <v>6</v>
      </c>
      <c r="C10" s="7"/>
      <c r="D10" s="7"/>
      <c r="E10" s="8"/>
      <c r="G10" s="9" t="s">
        <v>6</v>
      </c>
      <c r="H10" s="7"/>
      <c r="I10" s="7"/>
      <c r="J10" s="8"/>
    </row>
    <row r="11" spans="1:11" ht="13" x14ac:dyDescent="0.3">
      <c r="A11" s="11" t="s">
        <v>7</v>
      </c>
      <c r="B11" s="12" t="s">
        <v>8</v>
      </c>
      <c r="C11" s="12" t="s">
        <v>9</v>
      </c>
      <c r="D11" s="12" t="s">
        <v>10</v>
      </c>
      <c r="E11" s="13" t="s">
        <v>11</v>
      </c>
      <c r="F11" s="14"/>
      <c r="G11" s="15" t="s">
        <v>8</v>
      </c>
      <c r="H11" s="12" t="s">
        <v>9</v>
      </c>
      <c r="I11" s="12" t="s">
        <v>10</v>
      </c>
      <c r="J11" s="13" t="s">
        <v>11</v>
      </c>
      <c r="K11" s="14"/>
    </row>
    <row r="12" spans="1:11" x14ac:dyDescent="0.25">
      <c r="A12" s="18" t="s">
        <v>12</v>
      </c>
      <c r="B12" s="19"/>
      <c r="C12" s="19"/>
      <c r="D12" s="19">
        <v>3000</v>
      </c>
      <c r="E12" s="20"/>
      <c r="F12" s="19"/>
      <c r="G12" s="21"/>
      <c r="H12" s="22">
        <f>'Model (Empty)'!C21</f>
        <v>13</v>
      </c>
      <c r="I12" s="22">
        <f>'Model (Empty)'!D21</f>
        <v>10.65</v>
      </c>
      <c r="J12" s="23">
        <f>'Model (Empty)'!E21</f>
        <v>9.6</v>
      </c>
      <c r="K12" s="22"/>
    </row>
    <row r="13" spans="1:11" x14ac:dyDescent="0.25">
      <c r="A13" s="18" t="s">
        <v>13</v>
      </c>
      <c r="B13" s="19"/>
      <c r="C13" s="19"/>
      <c r="D13" s="19"/>
      <c r="E13" s="20">
        <v>12000</v>
      </c>
      <c r="F13" s="19"/>
      <c r="G13" s="25">
        <f>'Model (Empty)'!B22</f>
        <v>17.399999999999999</v>
      </c>
      <c r="H13" s="22">
        <f>'Model (Empty)'!C22</f>
        <v>14.1</v>
      </c>
      <c r="I13" s="22">
        <f>'Model (Empty)'!D22</f>
        <v>11.2</v>
      </c>
      <c r="J13" s="23">
        <f>'Model (Empty)'!E22</f>
        <v>9.4499999999999993</v>
      </c>
      <c r="K13" s="22"/>
    </row>
    <row r="14" spans="1:11" x14ac:dyDescent="0.25">
      <c r="A14" s="18" t="s">
        <v>14</v>
      </c>
      <c r="B14" s="19"/>
      <c r="C14" s="19"/>
      <c r="D14" s="19"/>
      <c r="E14" s="20">
        <v>10000</v>
      </c>
      <c r="F14" s="19"/>
      <c r="G14" s="25">
        <f>'Model (Empty)'!B23</f>
        <v>17.399999999999999</v>
      </c>
      <c r="H14" s="22">
        <f>'Model (Empty)'!C23</f>
        <v>14.22</v>
      </c>
      <c r="I14" s="22">
        <f>'Model (Empty)'!D23</f>
        <v>11</v>
      </c>
      <c r="J14" s="23">
        <f>'Model (Empty)'!E23</f>
        <v>9.5</v>
      </c>
      <c r="K14" s="22"/>
    </row>
    <row r="15" spans="1:11" x14ac:dyDescent="0.25">
      <c r="A15" s="18" t="s">
        <v>15</v>
      </c>
      <c r="B15" s="19"/>
      <c r="C15" s="19"/>
      <c r="D15" s="19"/>
      <c r="E15" s="20">
        <v>1000</v>
      </c>
      <c r="F15" s="19"/>
      <c r="G15" s="26"/>
      <c r="H15" s="22">
        <f>'Model (Empty)'!C24</f>
        <v>14.3</v>
      </c>
      <c r="I15" s="22">
        <f>'Model (Empty)'!D24</f>
        <v>11.25</v>
      </c>
      <c r="J15" s="23">
        <f>'Model (Empty)'!E24</f>
        <v>9.6</v>
      </c>
      <c r="K15" s="22"/>
    </row>
    <row r="16" spans="1:11" x14ac:dyDescent="0.25">
      <c r="A16" s="18" t="s">
        <v>16</v>
      </c>
      <c r="B16" s="19"/>
      <c r="C16" s="19"/>
      <c r="D16" s="19"/>
      <c r="E16" s="20"/>
      <c r="F16" s="19"/>
      <c r="G16" s="25">
        <f>'Model (Empty)'!B25</f>
        <v>17.5</v>
      </c>
      <c r="H16" s="22">
        <f>'Model (Empty)'!C25</f>
        <v>13.8</v>
      </c>
      <c r="I16" s="22">
        <f>'Model (Empty)'!D25</f>
        <v>11.4</v>
      </c>
      <c r="J16" s="23">
        <f>'Model (Empty)'!E25</f>
        <v>9.6</v>
      </c>
      <c r="K16" s="22"/>
    </row>
    <row r="17" spans="1:12" ht="13" x14ac:dyDescent="0.3">
      <c r="A17" s="27" t="s">
        <v>17</v>
      </c>
      <c r="B17" s="28">
        <f>B24</f>
        <v>25000</v>
      </c>
      <c r="C17" s="28">
        <f>C24</f>
        <v>26500</v>
      </c>
      <c r="D17" s="28">
        <v>21000</v>
      </c>
      <c r="E17" s="29"/>
      <c r="F17" s="28"/>
      <c r="G17" s="30"/>
      <c r="H17" s="31"/>
      <c r="I17" s="31"/>
      <c r="J17" s="32"/>
      <c r="K17" s="22"/>
    </row>
    <row r="18" spans="1:12" ht="13" thickBot="1" x14ac:dyDescent="0.3">
      <c r="A18" s="34" t="s">
        <v>18</v>
      </c>
      <c r="B18" s="35"/>
      <c r="C18" s="35"/>
      <c r="D18" s="35"/>
      <c r="E18" s="36">
        <v>6000</v>
      </c>
      <c r="F18" s="19"/>
      <c r="G18" s="37">
        <f>'Model (Empty)'!B27</f>
        <v>19.75</v>
      </c>
      <c r="H18" s="38">
        <f>'Model (Empty)'!C27</f>
        <v>13.9</v>
      </c>
      <c r="I18" s="38">
        <f>'Model (Empty)'!D27</f>
        <v>10.75</v>
      </c>
      <c r="J18" s="39">
        <f>'Model (Empty)'!E27</f>
        <v>9.4</v>
      </c>
      <c r="K18" s="22"/>
    </row>
    <row r="19" spans="1:12" x14ac:dyDescent="0.25">
      <c r="B19" s="19"/>
      <c r="C19" s="19"/>
      <c r="D19" s="19"/>
      <c r="E19" s="19"/>
      <c r="F19" s="19"/>
      <c r="G19" s="19"/>
      <c r="H19" s="19"/>
      <c r="I19" s="41"/>
      <c r="J19" s="41"/>
      <c r="K19" s="41"/>
    </row>
    <row r="20" spans="1:12" x14ac:dyDescent="0.25">
      <c r="B20" s="19"/>
      <c r="C20" s="19"/>
      <c r="D20" s="19"/>
      <c r="E20" s="19"/>
      <c r="F20" s="19"/>
      <c r="G20" s="19"/>
      <c r="H20" s="19"/>
      <c r="I20" s="41"/>
      <c r="J20" s="41"/>
      <c r="K20" s="41"/>
    </row>
    <row r="21" spans="1:12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2" ht="13.5" thickBot="1" x14ac:dyDescent="0.35">
      <c r="A22" s="4" t="s">
        <v>19</v>
      </c>
    </row>
    <row r="23" spans="1:12" x14ac:dyDescent="0.25">
      <c r="A23" s="42" t="s">
        <v>6</v>
      </c>
      <c r="B23" s="43" t="s">
        <v>8</v>
      </c>
      <c r="C23" s="44" t="s">
        <v>9</v>
      </c>
      <c r="D23" s="44" t="s">
        <v>10</v>
      </c>
      <c r="E23" s="45" t="s">
        <v>11</v>
      </c>
      <c r="F23" s="14" t="s">
        <v>20</v>
      </c>
      <c r="G23" s="14"/>
      <c r="H23" s="14"/>
      <c r="I23" s="14"/>
      <c r="J23" s="14"/>
      <c r="K23" s="14"/>
      <c r="L23" s="14"/>
    </row>
    <row r="24" spans="1:12" ht="13" thickBot="1" x14ac:dyDescent="0.3">
      <c r="A24" s="42" t="s">
        <v>21</v>
      </c>
      <c r="B24" s="46">
        <v>25000</v>
      </c>
      <c r="C24" s="47">
        <v>26500</v>
      </c>
      <c r="D24" s="47">
        <v>24000</v>
      </c>
      <c r="E24" s="48">
        <v>29000</v>
      </c>
      <c r="F24" s="19">
        <f>SUM(B24:E24)</f>
        <v>104500</v>
      </c>
      <c r="G24" s="19"/>
      <c r="H24" s="19"/>
      <c r="I24" s="19"/>
      <c r="J24" s="19"/>
      <c r="K24" s="19"/>
      <c r="L24" s="19"/>
    </row>
    <row r="25" spans="1:12" x14ac:dyDescent="0.25">
      <c r="A25" s="4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38" spans="2:12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</sheetData>
  <printOptions horizontalCentered="1" verticalCentered="1"/>
  <pageMargins left="0.75" right="0.75" top="0.75" bottom="0.5" header="0.5" footer="0.25"/>
  <pageSetup scale="125" orientation="landscape" horizontalDpi="4294967293" verticalDpi="4294967293" r:id="rId1"/>
  <headerFooter alignWithMargins="0">
    <oddHeader>&amp;LFilatoi Riuniti - March 3, 1996&amp;R&amp;UCONFIDENTIAL</oddHeader>
    <oddFooter>&amp;CMilan Consulting Group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showGridLines="0" topLeftCell="A20" workbookViewId="0"/>
  </sheetViews>
  <sheetFormatPr defaultColWidth="8.81640625" defaultRowHeight="12.5" x14ac:dyDescent="0.25"/>
  <cols>
    <col min="1" max="5" width="8.81640625" customWidth="1"/>
    <col min="6" max="6" width="7.7265625" customWidth="1"/>
    <col min="7" max="10" width="8.81640625" customWidth="1"/>
    <col min="11" max="11" width="8.26953125" customWidth="1"/>
    <col min="12" max="12" width="3.7265625" customWidth="1"/>
    <col min="13" max="13" width="9.7265625" customWidth="1"/>
    <col min="14" max="14" width="4.1796875" customWidth="1"/>
  </cols>
  <sheetData>
    <row r="1" spans="1:14" ht="18" x14ac:dyDescent="0.4">
      <c r="A1" s="1" t="s">
        <v>22</v>
      </c>
    </row>
    <row r="2" spans="1:14" ht="18" x14ac:dyDescent="0.4">
      <c r="A2" s="1" t="s">
        <v>23</v>
      </c>
    </row>
    <row r="3" spans="1:14" ht="13" x14ac:dyDescent="0.3">
      <c r="M3" s="4"/>
    </row>
    <row r="4" spans="1:14" ht="13" x14ac:dyDescent="0.3">
      <c r="M4" s="4"/>
    </row>
    <row r="5" spans="1:14" ht="13" x14ac:dyDescent="0.3">
      <c r="M5" s="4"/>
    </row>
    <row r="6" spans="1:14" ht="13" x14ac:dyDescent="0.3">
      <c r="A6" s="4" t="s">
        <v>24</v>
      </c>
      <c r="G6" s="4" t="s">
        <v>25</v>
      </c>
      <c r="M6" s="49" t="s">
        <v>26</v>
      </c>
    </row>
    <row r="7" spans="1:14" ht="13" x14ac:dyDescent="0.3">
      <c r="A7" t="s">
        <v>27</v>
      </c>
      <c r="G7" t="s">
        <v>28</v>
      </c>
      <c r="M7" s="49" t="s">
        <v>29</v>
      </c>
    </row>
    <row r="8" spans="1:14" ht="13" x14ac:dyDescent="0.25">
      <c r="A8" s="10"/>
      <c r="B8" s="50" t="s">
        <v>6</v>
      </c>
      <c r="C8" s="51"/>
      <c r="D8" s="51"/>
      <c r="E8" s="52"/>
      <c r="G8" s="10"/>
      <c r="H8" s="50" t="s">
        <v>6</v>
      </c>
      <c r="I8" s="51"/>
      <c r="J8" s="51"/>
      <c r="K8" s="52"/>
      <c r="M8" s="14" t="s">
        <v>30</v>
      </c>
    </row>
    <row r="9" spans="1:14" ht="13" x14ac:dyDescent="0.3">
      <c r="A9" s="16" t="s">
        <v>7</v>
      </c>
      <c r="B9" s="12" t="s">
        <v>8</v>
      </c>
      <c r="C9" s="12" t="s">
        <v>9</v>
      </c>
      <c r="D9" s="12" t="s">
        <v>10</v>
      </c>
      <c r="E9" s="17" t="s">
        <v>11</v>
      </c>
      <c r="G9" s="16" t="s">
        <v>7</v>
      </c>
      <c r="H9" s="12" t="s">
        <v>8</v>
      </c>
      <c r="I9" s="12" t="s">
        <v>9</v>
      </c>
      <c r="J9" s="12" t="s">
        <v>10</v>
      </c>
      <c r="K9" s="17" t="s">
        <v>11</v>
      </c>
      <c r="M9" s="53" t="s">
        <v>31</v>
      </c>
    </row>
    <row r="10" spans="1:14" x14ac:dyDescent="0.25">
      <c r="A10" s="24" t="s">
        <v>12</v>
      </c>
      <c r="B10" s="54"/>
      <c r="C10" s="54"/>
      <c r="D10" s="54"/>
      <c r="E10" s="55"/>
      <c r="G10" s="24" t="s">
        <v>12</v>
      </c>
      <c r="H10" s="56"/>
      <c r="I10" s="57">
        <f>'Model (Empty)'!I8</f>
        <v>0.4</v>
      </c>
      <c r="J10" s="57">
        <f>'Model (Empty)'!J8</f>
        <v>0.375</v>
      </c>
      <c r="K10" s="58">
        <f>'Model (Empty)'!K8</f>
        <v>0.25</v>
      </c>
      <c r="M10" s="59">
        <f>'Model (Empty)'!M8</f>
        <v>2500</v>
      </c>
      <c r="N10" s="60"/>
    </row>
    <row r="11" spans="1:14" x14ac:dyDescent="0.25">
      <c r="A11" s="24" t="s">
        <v>13</v>
      </c>
      <c r="B11" s="54"/>
      <c r="C11" s="54"/>
      <c r="D11" s="54"/>
      <c r="E11" s="55"/>
      <c r="G11" s="24" t="s">
        <v>13</v>
      </c>
      <c r="H11" s="61">
        <f>'Model (Empty)'!H9</f>
        <v>0.7</v>
      </c>
      <c r="I11" s="62">
        <f>'Model (Empty)'!I9</f>
        <v>0.5</v>
      </c>
      <c r="J11" s="62">
        <f>'Model (Empty)'!J9</f>
        <v>0.35</v>
      </c>
      <c r="K11" s="63">
        <f>'Model (Empty)'!K9</f>
        <v>0.25</v>
      </c>
      <c r="M11" s="64">
        <f>'Model (Empty)'!M9</f>
        <v>3000</v>
      </c>
      <c r="N11" s="60"/>
    </row>
    <row r="12" spans="1:14" x14ac:dyDescent="0.25">
      <c r="A12" s="24" t="s">
        <v>14</v>
      </c>
      <c r="B12" s="54"/>
      <c r="C12" s="54"/>
      <c r="D12" s="54"/>
      <c r="E12" s="55"/>
      <c r="G12" s="24" t="s">
        <v>14</v>
      </c>
      <c r="H12" s="61">
        <f>'Model (Empty)'!H10</f>
        <v>0.67500000000000004</v>
      </c>
      <c r="I12" s="62">
        <f>'Model (Empty)'!I10</f>
        <v>0.45</v>
      </c>
      <c r="J12" s="62">
        <f>'Model (Empty)'!J10</f>
        <v>0.4</v>
      </c>
      <c r="K12" s="63">
        <f>'Model (Empty)'!K10</f>
        <v>0.25</v>
      </c>
      <c r="M12" s="64">
        <f>'Model (Empty)'!M10</f>
        <v>2500</v>
      </c>
      <c r="N12" s="60"/>
    </row>
    <row r="13" spans="1:14" x14ac:dyDescent="0.25">
      <c r="A13" s="24" t="s">
        <v>15</v>
      </c>
      <c r="B13" s="54"/>
      <c r="C13" s="54"/>
      <c r="D13" s="65"/>
      <c r="E13" s="55"/>
      <c r="G13" s="24" t="s">
        <v>15</v>
      </c>
      <c r="H13" s="56"/>
      <c r="I13" s="62">
        <f>'Model (Empty)'!I11</f>
        <v>0.45</v>
      </c>
      <c r="J13" s="62">
        <f>'Model (Empty)'!J11</f>
        <v>0.35</v>
      </c>
      <c r="K13" s="63">
        <f>'Model (Empty)'!K11</f>
        <v>0.2</v>
      </c>
      <c r="M13" s="64">
        <f>'Model (Empty)'!M11</f>
        <v>2600</v>
      </c>
      <c r="N13" s="60"/>
    </row>
    <row r="14" spans="1:14" x14ac:dyDescent="0.25">
      <c r="A14" s="24" t="s">
        <v>16</v>
      </c>
      <c r="B14" s="54"/>
      <c r="C14" s="54"/>
      <c r="D14" s="54"/>
      <c r="E14" s="55"/>
      <c r="G14" s="24" t="s">
        <v>16</v>
      </c>
      <c r="H14" s="61">
        <f>'Model (Empty)'!H12</f>
        <v>0.65</v>
      </c>
      <c r="I14" s="62">
        <f>'Model (Empty)'!I12</f>
        <v>0.45</v>
      </c>
      <c r="J14" s="62">
        <f>'Model (Empty)'!J12</f>
        <v>0.4</v>
      </c>
      <c r="K14" s="63">
        <f>'Model (Empty)'!K12</f>
        <v>0.25</v>
      </c>
      <c r="M14" s="64">
        <f>'Model (Empty)'!M12</f>
        <v>2500</v>
      </c>
      <c r="N14" s="60"/>
    </row>
    <row r="15" spans="1:14" ht="13" x14ac:dyDescent="0.3">
      <c r="A15" s="33" t="s">
        <v>17</v>
      </c>
      <c r="B15" s="66"/>
      <c r="C15" s="66"/>
      <c r="D15" s="66"/>
      <c r="E15" s="67"/>
      <c r="G15" s="33" t="s">
        <v>17</v>
      </c>
      <c r="H15" s="68">
        <f>'Model (Empty)'!H13</f>
        <v>0.625</v>
      </c>
      <c r="I15" s="69">
        <f>'Model (Empty)'!I13</f>
        <v>0.5</v>
      </c>
      <c r="J15" s="69">
        <f>'Model (Empty)'!J13</f>
        <v>0.42499999999999999</v>
      </c>
      <c r="K15" s="70">
        <f>'Model (Empty)'!K13</f>
        <v>0.42499999999999999</v>
      </c>
      <c r="M15" s="71">
        <f>'Model (Empty)'!M13</f>
        <v>38000</v>
      </c>
      <c r="N15" s="60"/>
    </row>
    <row r="16" spans="1:14" x14ac:dyDescent="0.25">
      <c r="A16" s="40" t="s">
        <v>18</v>
      </c>
      <c r="B16" s="72"/>
      <c r="C16" s="72"/>
      <c r="D16" s="72"/>
      <c r="E16" s="73"/>
      <c r="G16" s="40" t="s">
        <v>18</v>
      </c>
      <c r="H16" s="74">
        <f>'Model (Empty)'!H14</f>
        <v>0.7</v>
      </c>
      <c r="I16" s="75">
        <f>'Model (Empty)'!I14</f>
        <v>0.45</v>
      </c>
      <c r="J16" s="75">
        <f>'Model (Empty)'!J14</f>
        <v>0.35</v>
      </c>
      <c r="K16" s="76">
        <f>'Model (Empty)'!K14</f>
        <v>0.4</v>
      </c>
      <c r="M16" s="77">
        <f>'Model (Empty)'!M14</f>
        <v>2500</v>
      </c>
      <c r="N16" s="60"/>
    </row>
    <row r="17" spans="1:15" x14ac:dyDescent="0.25">
      <c r="B17" s="78"/>
      <c r="C17" s="78"/>
      <c r="D17" s="78"/>
      <c r="E17" s="78"/>
      <c r="M17" s="78"/>
      <c r="N17" s="79"/>
      <c r="O17" s="80"/>
    </row>
    <row r="18" spans="1:15" ht="6" customHeight="1" x14ac:dyDescent="0.25">
      <c r="B18" s="81"/>
      <c r="C18" s="81"/>
      <c r="D18" s="81"/>
      <c r="E18" s="81"/>
    </row>
    <row r="19" spans="1:15" ht="13" x14ac:dyDescent="0.3">
      <c r="A19" s="4" t="s">
        <v>32</v>
      </c>
      <c r="G19" s="4" t="s">
        <v>33</v>
      </c>
    </row>
    <row r="20" spans="1:15" x14ac:dyDescent="0.25">
      <c r="A20" t="s">
        <v>5</v>
      </c>
      <c r="G20" t="s">
        <v>5</v>
      </c>
    </row>
    <row r="21" spans="1:15" ht="25" x14ac:dyDescent="0.25">
      <c r="A21" s="10"/>
      <c r="B21" s="50" t="s">
        <v>6</v>
      </c>
      <c r="C21" s="51"/>
      <c r="D21" s="51"/>
      <c r="E21" s="52"/>
      <c r="G21" s="10"/>
      <c r="H21" s="50" t="s">
        <v>6</v>
      </c>
      <c r="I21" s="51"/>
      <c r="J21" s="51"/>
      <c r="K21" s="52"/>
      <c r="M21" s="82" t="s">
        <v>34</v>
      </c>
    </row>
    <row r="22" spans="1:15" ht="13" x14ac:dyDescent="0.3">
      <c r="A22" s="16" t="s">
        <v>7</v>
      </c>
      <c r="B22" s="12" t="s">
        <v>8</v>
      </c>
      <c r="C22" s="12" t="s">
        <v>9</v>
      </c>
      <c r="D22" s="12" t="s">
        <v>10</v>
      </c>
      <c r="E22" s="17" t="s">
        <v>11</v>
      </c>
      <c r="G22" s="16" t="s">
        <v>7</v>
      </c>
      <c r="H22" s="12" t="s">
        <v>8</v>
      </c>
      <c r="I22" s="12" t="s">
        <v>9</v>
      </c>
      <c r="J22" s="12" t="s">
        <v>10</v>
      </c>
      <c r="K22" s="17" t="s">
        <v>11</v>
      </c>
      <c r="M22" s="83" t="s">
        <v>35</v>
      </c>
    </row>
    <row r="23" spans="1:15" x14ac:dyDescent="0.25">
      <c r="A23" s="24" t="s">
        <v>12</v>
      </c>
      <c r="B23" s="84"/>
      <c r="C23" s="22">
        <f>'Model (Empty)'!C21</f>
        <v>13</v>
      </c>
      <c r="D23" s="22">
        <f>'Model (Empty)'!D21</f>
        <v>10.65</v>
      </c>
      <c r="E23" s="85">
        <f>'Model (Empty)'!E21</f>
        <v>9.6</v>
      </c>
      <c r="G23" s="24" t="s">
        <v>12</v>
      </c>
      <c r="H23" s="86">
        <f t="shared" ref="H23:K29" si="0">H$31*$M23</f>
        <v>0.3</v>
      </c>
      <c r="I23" s="87">
        <f t="shared" si="0"/>
        <v>0.3</v>
      </c>
      <c r="J23" s="87">
        <f t="shared" si="0"/>
        <v>0.44999999999999996</v>
      </c>
      <c r="K23" s="88">
        <f t="shared" si="0"/>
        <v>0.44999999999999996</v>
      </c>
      <c r="M23" s="64">
        <f>'Model (Empty)'!M21</f>
        <v>30</v>
      </c>
    </row>
    <row r="24" spans="1:15" x14ac:dyDescent="0.25">
      <c r="A24" s="24" t="s">
        <v>13</v>
      </c>
      <c r="B24" s="22">
        <f>'Model (Empty)'!B22</f>
        <v>17.399999999999999</v>
      </c>
      <c r="C24" s="22">
        <f>'Model (Empty)'!C22</f>
        <v>14.1</v>
      </c>
      <c r="D24" s="22">
        <f>'Model (Empty)'!D22</f>
        <v>11.2</v>
      </c>
      <c r="E24" s="85">
        <f>'Model (Empty)'!E22</f>
        <v>9.4499999999999993</v>
      </c>
      <c r="G24" s="24" t="s">
        <v>13</v>
      </c>
      <c r="H24" s="89">
        <f t="shared" si="0"/>
        <v>0.4</v>
      </c>
      <c r="I24" s="81">
        <f t="shared" si="0"/>
        <v>0.4</v>
      </c>
      <c r="J24" s="81">
        <f t="shared" si="0"/>
        <v>0.6</v>
      </c>
      <c r="K24" s="90">
        <f t="shared" si="0"/>
        <v>0.6</v>
      </c>
      <c r="M24" s="64">
        <f>'Model (Empty)'!M22</f>
        <v>40</v>
      </c>
    </row>
    <row r="25" spans="1:15" x14ac:dyDescent="0.25">
      <c r="A25" s="24" t="s">
        <v>14</v>
      </c>
      <c r="B25" s="22">
        <f>'Model (Empty)'!B23</f>
        <v>17.399999999999999</v>
      </c>
      <c r="C25" s="22">
        <f>'Model (Empty)'!C23</f>
        <v>14.22</v>
      </c>
      <c r="D25" s="22">
        <f>'Model (Empty)'!D23</f>
        <v>11</v>
      </c>
      <c r="E25" s="85">
        <f>'Model (Empty)'!E23</f>
        <v>9.5</v>
      </c>
      <c r="G25" s="24" t="s">
        <v>14</v>
      </c>
      <c r="H25" s="89">
        <f t="shared" si="0"/>
        <v>0.8</v>
      </c>
      <c r="I25" s="81">
        <f t="shared" si="0"/>
        <v>0.8</v>
      </c>
      <c r="J25" s="81">
        <f t="shared" si="0"/>
        <v>1.2</v>
      </c>
      <c r="K25" s="90">
        <f t="shared" si="0"/>
        <v>1.2</v>
      </c>
      <c r="M25" s="64">
        <f>'Model (Empty)'!M23</f>
        <v>80</v>
      </c>
    </row>
    <row r="26" spans="1:15" x14ac:dyDescent="0.25">
      <c r="A26" s="24" t="s">
        <v>15</v>
      </c>
      <c r="B26" s="91"/>
      <c r="C26" s="22">
        <f>'Model (Empty)'!C24</f>
        <v>14.3</v>
      </c>
      <c r="D26" s="22">
        <f>'Model (Empty)'!D24</f>
        <v>11.25</v>
      </c>
      <c r="E26" s="85">
        <f>'Model (Empty)'!E24</f>
        <v>9.6</v>
      </c>
      <c r="G26" s="24" t="s">
        <v>15</v>
      </c>
      <c r="H26" s="89">
        <f t="shared" si="0"/>
        <v>0.70000000000000007</v>
      </c>
      <c r="I26" s="81">
        <f t="shared" si="0"/>
        <v>0.70000000000000007</v>
      </c>
      <c r="J26" s="81">
        <f t="shared" si="0"/>
        <v>1.05</v>
      </c>
      <c r="K26" s="90">
        <f t="shared" si="0"/>
        <v>1.05</v>
      </c>
      <c r="M26" s="64">
        <f>'Model (Empty)'!M24</f>
        <v>70</v>
      </c>
    </row>
    <row r="27" spans="1:15" x14ac:dyDescent="0.25">
      <c r="A27" s="24" t="s">
        <v>16</v>
      </c>
      <c r="B27" s="22">
        <f>'Model (Empty)'!B25</f>
        <v>17.5</v>
      </c>
      <c r="C27" s="22">
        <f>'Model (Empty)'!C25</f>
        <v>13.8</v>
      </c>
      <c r="D27" s="22">
        <f>'Model (Empty)'!D25</f>
        <v>11.4</v>
      </c>
      <c r="E27" s="85">
        <f>'Model (Empty)'!E25</f>
        <v>9.6</v>
      </c>
      <c r="G27" s="24" t="s">
        <v>16</v>
      </c>
      <c r="H27" s="89">
        <f t="shared" si="0"/>
        <v>0.70000000000000007</v>
      </c>
      <c r="I27" s="81">
        <f t="shared" si="0"/>
        <v>0.70000000000000007</v>
      </c>
      <c r="J27" s="81">
        <f t="shared" si="0"/>
        <v>1.05</v>
      </c>
      <c r="K27" s="90">
        <f t="shared" si="0"/>
        <v>1.05</v>
      </c>
      <c r="M27" s="64">
        <f>'Model (Empty)'!M25</f>
        <v>70</v>
      </c>
    </row>
    <row r="28" spans="1:15" ht="13" x14ac:dyDescent="0.3">
      <c r="A28" s="33" t="s">
        <v>17</v>
      </c>
      <c r="B28" s="92">
        <f>'Model (Empty)'!B26</f>
        <v>18.25</v>
      </c>
      <c r="C28" s="92">
        <f>'Model (Empty)'!C26</f>
        <v>13.9</v>
      </c>
      <c r="D28" s="92">
        <f>'Model (Empty)'!D26</f>
        <v>11.4</v>
      </c>
      <c r="E28" s="93">
        <f>'Model (Empty)'!E26</f>
        <v>8.9</v>
      </c>
      <c r="G28" s="33" t="s">
        <v>17</v>
      </c>
      <c r="H28" s="94">
        <f t="shared" si="0"/>
        <v>0</v>
      </c>
      <c r="I28" s="95">
        <f t="shared" si="0"/>
        <v>0</v>
      </c>
      <c r="J28" s="95">
        <f t="shared" si="0"/>
        <v>0</v>
      </c>
      <c r="K28" s="96">
        <f t="shared" si="0"/>
        <v>0</v>
      </c>
      <c r="M28" s="64">
        <f>'Model (Empty)'!M26</f>
        <v>0</v>
      </c>
    </row>
    <row r="29" spans="1:15" x14ac:dyDescent="0.25">
      <c r="A29" s="40" t="s">
        <v>18</v>
      </c>
      <c r="B29" s="97">
        <f>'Model (Empty)'!B27</f>
        <v>19.75</v>
      </c>
      <c r="C29" s="97">
        <f>'Model (Empty)'!C27</f>
        <v>13.9</v>
      </c>
      <c r="D29" s="97">
        <f>'Model (Empty)'!D27</f>
        <v>10.75</v>
      </c>
      <c r="E29" s="98">
        <f>'Model (Empty)'!E27</f>
        <v>9.4</v>
      </c>
      <c r="G29" s="40" t="s">
        <v>18</v>
      </c>
      <c r="H29" s="99">
        <f t="shared" si="0"/>
        <v>0.5</v>
      </c>
      <c r="I29" s="100">
        <f t="shared" si="0"/>
        <v>0.5</v>
      </c>
      <c r="J29" s="100">
        <f t="shared" si="0"/>
        <v>0.75</v>
      </c>
      <c r="K29" s="101">
        <f t="shared" si="0"/>
        <v>0.75</v>
      </c>
      <c r="M29" s="77">
        <f>'Model (Empty)'!M27</f>
        <v>50</v>
      </c>
    </row>
    <row r="30" spans="1:15" ht="6" customHeight="1" x14ac:dyDescent="0.25">
      <c r="B30" s="81"/>
      <c r="C30" s="81"/>
      <c r="D30" s="81"/>
      <c r="E30" s="81"/>
    </row>
    <row r="31" spans="1:15" x14ac:dyDescent="0.25">
      <c r="G31" t="s">
        <v>36</v>
      </c>
      <c r="H31" s="102">
        <f>'Model (Empty)'!H29</f>
        <v>0.01</v>
      </c>
      <c r="I31" s="103">
        <f>'Model (Empty)'!I29</f>
        <v>0.01</v>
      </c>
      <c r="J31" s="103">
        <f>'Model (Empty)'!J29</f>
        <v>1.4999999999999999E-2</v>
      </c>
      <c r="K31" s="104">
        <f>'Model (Empty)'!K29</f>
        <v>1.4999999999999999E-2</v>
      </c>
    </row>
    <row r="32" spans="1:15" ht="13" x14ac:dyDescent="0.3">
      <c r="F32" s="105"/>
      <c r="M32" s="78"/>
    </row>
    <row r="33" spans="1:6" ht="13" x14ac:dyDescent="0.3">
      <c r="A33" s="4" t="s">
        <v>19</v>
      </c>
    </row>
    <row r="34" spans="1:6" x14ac:dyDescent="0.25">
      <c r="A34" t="s">
        <v>21</v>
      </c>
    </row>
    <row r="35" spans="1:6" ht="13" x14ac:dyDescent="0.3">
      <c r="A35" s="4"/>
      <c r="B35" s="106" t="s">
        <v>8</v>
      </c>
      <c r="C35" s="106" t="s">
        <v>9</v>
      </c>
      <c r="D35" s="106" t="s">
        <v>10</v>
      </c>
      <c r="E35" s="106" t="s">
        <v>11</v>
      </c>
    </row>
    <row r="36" spans="1:6" x14ac:dyDescent="0.25">
      <c r="B36" s="107">
        <f>'Model (Empty)'!B34</f>
        <v>25000</v>
      </c>
      <c r="C36" s="107">
        <v>26000</v>
      </c>
      <c r="D36" s="107">
        <v>28000</v>
      </c>
      <c r="E36" s="107">
        <v>28000</v>
      </c>
      <c r="F36" s="108"/>
    </row>
  </sheetData>
  <scenarios current="2" show="1">
    <scenario name="Laptop" locked="1" count="28" user="Roberto Caccia" comment="Solver Model">
      <inputCells r="B10" val="0"/>
      <inputCells r="C10" val="1900"/>
      <inputCells r="D10" val="0"/>
      <inputCells r="E10" val="0"/>
      <inputCells r="B11" val="0"/>
      <inputCells r="C11" val="0"/>
      <inputCells r="D11" val="4285.71428567253"/>
      <inputCells r="E11" val="0"/>
      <inputCells r="B12" val="264.550264649192"/>
      <inputCells r="C12" val="0"/>
      <inputCells r="D12" val="2428.57142846211"/>
      <inputCells r="E12" val="0"/>
      <inputCells r="B13" val="0"/>
      <inputCells r="C13" val="0"/>
      <inputCells r="D13" val="3714.28571428768"/>
      <inputCells r="E13" val="0"/>
      <inputCells r="B14" val="0"/>
      <inputCells r="C14" val="0"/>
      <inputCells r="D14" val="0"/>
      <inputCells r="E14" val="0"/>
      <inputCells r="B15" val="11735.4497353742"/>
      <inputCells r="C15" val="11100"/>
      <inputCells r="D15" val="0"/>
      <inputCells r="E15" val="13000"/>
      <inputCells r="B16" val="0"/>
      <inputCells r="C16" val="0"/>
      <inputCells r="D16" val="3571.42857142857"/>
      <inputCells r="E16" val="0"/>
    </scenario>
    <scenario name="PC_Lab" locked="1" count="28" user="Roberto Caccia" comment="Created by Roberto Caccia on 1/27/97">
      <inputCells r="B10" val="0" numFmtId="166"/>
      <inputCells r="C10" val="1900" numFmtId="166"/>
      <inputCells r="D10" val="0" numFmtId="166"/>
      <inputCells r="E10" val="0" numFmtId="166"/>
      <inputCells r="B11" val="2142.85714285714" numFmtId="166"/>
      <inputCells r="C11" val="0" numFmtId="166"/>
      <inputCells r="D11" val="0" numFmtId="166"/>
      <inputCells r="E11" val="0" numFmtId="166"/>
      <inputCells r="B12" val="1703.7037037037" numFmtId="166"/>
      <inputCells r="C12" val="0" numFmtId="166"/>
      <inputCells r="D12" val="0" numFmtId="166"/>
      <inputCells r="E12" val="0" numFmtId="166"/>
      <inputCells r="B13" val="0" numFmtId="166"/>
      <inputCells r="C13" val="0" numFmtId="166"/>
      <inputCells r="D13" val="1735.66520625345" numFmtId="166"/>
      <inputCells r="E13" val="0" numFmtId="166"/>
      <inputCells r="B14" val="1384.61538461538" numFmtId="166"/>
      <inputCells r="C14" val="0" numFmtId="166"/>
      <inputCells r="D14" val="0" numFmtId="166"/>
      <inputCells r="E14" val="0" numFmtId="166"/>
      <inputCells r="B15" val="6768.82376882377" numFmtId="166"/>
      <inputCells r="C15" val="11100" numFmtId="166"/>
      <inputCells r="D15" val="8692.90622231798" numFmtId="166"/>
      <inputCells r="E15" val="13000" numFmtId="166"/>
      <inputCells r="B16" val="0" numFmtId="166"/>
      <inputCells r="C16" val="0" numFmtId="166"/>
      <inputCells r="D16" val="3571.42857142857" numFmtId="166"/>
      <inputCells r="E16" val="0" numFmtId="166"/>
    </scenario>
    <scenario name="Cost_table" locked="1" count="28" user="Roberto Caccia" comment="Created by Roberto Caccia on 1/27/97">
      <inputCells r="B23" val="10000000000" numFmtId="11"/>
      <inputCells r="C23" val="6.25" numFmtId="43"/>
      <inputCells r="D23" val="5.45" numFmtId="43"/>
      <inputCells r="E23" val="4.9" numFmtId="43"/>
      <inputCells r="B24" val="8.9" numFmtId="43"/>
      <inputCells r="C24" val="7.05" numFmtId="43"/>
      <inputCells r="D24" val="5.55" numFmtId="43"/>
      <inputCells r="E24" val="4.45" numFmtId="43"/>
      <inputCells r="B25" val="8.75" numFmtId="43"/>
      <inputCells r="C25" val="7.11" numFmtId="43"/>
      <inputCells r="D25" val="5.45" numFmtId="43"/>
      <inputCells r="E25" val="4.75" numFmtId="43"/>
      <inputCells r="B26" val="10000000000" numFmtId="11"/>
      <inputCells r="C26" val="7.15" numFmtId="43"/>
      <inputCells r="D26" val="5.5" numFmtId="43"/>
      <inputCells r="E26" val="4.55" numFmtId="43"/>
      <inputCells r="B27" val="9.1" numFmtId="43"/>
      <inputCells r="C27" val="6.9" numFmtId="43"/>
      <inputCells r="D27" val="5.7" numFmtId="43"/>
      <inputCells r="E27" val="4.55" numFmtId="43"/>
      <inputCells r="B28" val="9.05" numFmtId="43"/>
      <inputCells r="C28" val="6.85" numFmtId="43"/>
      <inputCells r="D28" val="5.65" numFmtId="43"/>
      <inputCells r="E28" val="4.45" numFmtId="43"/>
      <inputCells r="B29" val="9.25" numFmtId="43"/>
      <inputCells r="C29" val="6.95" numFmtId="43"/>
      <inputCells r="D29" val="5.35" numFmtId="43"/>
      <inputCells r="E29" val="4.35" numFmtId="43"/>
    </scenario>
  </scenarios>
  <printOptions horizontalCentered="1" verticalCentered="1"/>
  <pageMargins left="0.5" right="0.5" top="0.75" bottom="0.5" header="0.5" footer="0.25"/>
  <pageSetup scale="110" orientation="landscape" horizontalDpi="300" verticalDpi="300" r:id="rId1"/>
  <headerFooter alignWithMargins="0">
    <oddHeader>&amp;LFilatoi Riuniti - March 3 1996&amp;R&amp;UCONFIDENTIAL</oddHeader>
    <oddFooter>&amp;CMilan Consulting Group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83"/>
  <sheetViews>
    <sheetView showGridLines="0" tabSelected="1" workbookViewId="0">
      <selection activeCell="B13" sqref="B13"/>
    </sheetView>
  </sheetViews>
  <sheetFormatPr defaultColWidth="8.81640625" defaultRowHeight="12.5" x14ac:dyDescent="0.25"/>
  <cols>
    <col min="1" max="1" width="9.1796875" customWidth="1"/>
    <col min="2" max="2" width="9.453125" customWidth="1"/>
    <col min="3" max="3" width="11.1796875" bestFit="1" customWidth="1"/>
    <col min="4" max="4" width="9.453125" customWidth="1"/>
    <col min="5" max="5" width="10.26953125" customWidth="1"/>
    <col min="6" max="6" width="2.7265625" customWidth="1"/>
    <col min="7" max="7" width="9.1796875" customWidth="1"/>
    <col min="8" max="10" width="8.81640625" customWidth="1"/>
    <col min="11" max="11" width="8.26953125" customWidth="1"/>
    <col min="12" max="12" width="2.54296875" customWidth="1"/>
    <col min="13" max="13" width="9.453125" customWidth="1"/>
    <col min="14" max="14" width="3.1796875" customWidth="1"/>
  </cols>
  <sheetData>
    <row r="1" spans="1:18" ht="18" x14ac:dyDescent="0.4">
      <c r="A1" s="1" t="s">
        <v>37</v>
      </c>
    </row>
    <row r="3" spans="1:18" ht="13" x14ac:dyDescent="0.3">
      <c r="M3" s="4"/>
    </row>
    <row r="4" spans="1:18" ht="13" x14ac:dyDescent="0.3">
      <c r="A4" s="4" t="s">
        <v>24</v>
      </c>
      <c r="G4" s="4" t="s">
        <v>25</v>
      </c>
      <c r="M4" s="49" t="s">
        <v>26</v>
      </c>
    </row>
    <row r="5" spans="1:18" ht="13" x14ac:dyDescent="0.3">
      <c r="A5" t="s">
        <v>38</v>
      </c>
      <c r="G5" t="s">
        <v>28</v>
      </c>
      <c r="M5" s="49" t="s">
        <v>29</v>
      </c>
    </row>
    <row r="6" spans="1:18" ht="13" x14ac:dyDescent="0.25">
      <c r="A6" s="10"/>
      <c r="B6" s="50" t="s">
        <v>6</v>
      </c>
      <c r="C6" s="51"/>
      <c r="D6" s="51"/>
      <c r="E6" s="52"/>
      <c r="G6" s="10"/>
      <c r="H6" s="50" t="s">
        <v>6</v>
      </c>
      <c r="I6" s="51"/>
      <c r="J6" s="51"/>
      <c r="K6" s="52"/>
      <c r="M6" s="14" t="s">
        <v>30</v>
      </c>
      <c r="P6" s="109"/>
    </row>
    <row r="7" spans="1:18" ht="13" x14ac:dyDescent="0.3">
      <c r="A7" s="16" t="s">
        <v>7</v>
      </c>
      <c r="B7" s="12" t="s">
        <v>8</v>
      </c>
      <c r="C7" s="12" t="s">
        <v>9</v>
      </c>
      <c r="D7" s="12" t="s">
        <v>10</v>
      </c>
      <c r="E7" s="17" t="s">
        <v>11</v>
      </c>
      <c r="G7" s="16" t="s">
        <v>7</v>
      </c>
      <c r="H7" s="12" t="s">
        <v>8</v>
      </c>
      <c r="I7" s="12" t="s">
        <v>9</v>
      </c>
      <c r="J7" s="12" t="s">
        <v>10</v>
      </c>
      <c r="K7" s="17" t="s">
        <v>11</v>
      </c>
      <c r="M7" s="53" t="s">
        <v>31</v>
      </c>
      <c r="P7" s="109"/>
    </row>
    <row r="8" spans="1:18" x14ac:dyDescent="0.25">
      <c r="A8" s="24" t="s">
        <v>12</v>
      </c>
      <c r="B8" s="54">
        <v>0</v>
      </c>
      <c r="C8" s="54">
        <v>6250</v>
      </c>
      <c r="D8" s="54">
        <v>0</v>
      </c>
      <c r="E8" s="55">
        <v>0</v>
      </c>
      <c r="G8" s="24" t="s">
        <v>12</v>
      </c>
      <c r="H8" s="56"/>
      <c r="I8" s="57">
        <v>0.4</v>
      </c>
      <c r="J8" s="57">
        <v>0.375</v>
      </c>
      <c r="K8" s="58">
        <v>0.25</v>
      </c>
      <c r="M8" s="59">
        <v>2500</v>
      </c>
      <c r="N8" s="60"/>
      <c r="O8" s="110"/>
      <c r="P8" s="111"/>
      <c r="R8" s="124"/>
    </row>
    <row r="9" spans="1:18" x14ac:dyDescent="0.25">
      <c r="A9" s="24" t="s">
        <v>13</v>
      </c>
      <c r="B9" s="54">
        <v>4285.7142857142862</v>
      </c>
      <c r="C9" s="54">
        <v>0</v>
      </c>
      <c r="D9" s="54">
        <v>9.0949470177292824E-13</v>
      </c>
      <c r="E9" s="55">
        <v>0</v>
      </c>
      <c r="G9" s="24" t="s">
        <v>13</v>
      </c>
      <c r="H9" s="61">
        <v>0.7</v>
      </c>
      <c r="I9" s="62">
        <v>0.5</v>
      </c>
      <c r="J9" s="62">
        <v>0.35</v>
      </c>
      <c r="K9" s="63">
        <v>0.25</v>
      </c>
      <c r="M9" s="64">
        <v>3000</v>
      </c>
      <c r="N9" s="60"/>
      <c r="O9" s="110"/>
      <c r="P9" s="111"/>
    </row>
    <row r="10" spans="1:18" x14ac:dyDescent="0.25">
      <c r="A10" s="24" t="s">
        <v>14</v>
      </c>
      <c r="B10" s="54">
        <v>3703.7037037037039</v>
      </c>
      <c r="C10" s="54">
        <v>0</v>
      </c>
      <c r="D10" s="54">
        <v>0</v>
      </c>
      <c r="E10" s="55">
        <v>0</v>
      </c>
      <c r="G10" s="24" t="s">
        <v>14</v>
      </c>
      <c r="H10" s="61">
        <v>0.67500000000000004</v>
      </c>
      <c r="I10" s="62">
        <v>0.45</v>
      </c>
      <c r="J10" s="62">
        <v>0.4</v>
      </c>
      <c r="K10" s="63">
        <v>0.25</v>
      </c>
      <c r="M10" s="64">
        <v>2500</v>
      </c>
      <c r="N10" s="60"/>
      <c r="O10" s="110"/>
      <c r="P10" s="111"/>
    </row>
    <row r="11" spans="1:18" x14ac:dyDescent="0.25">
      <c r="A11" s="24" t="s">
        <v>15</v>
      </c>
      <c r="B11" s="54">
        <v>0</v>
      </c>
      <c r="C11" s="54">
        <v>2.2737367544323206E-13</v>
      </c>
      <c r="D11" s="65">
        <v>2040.1254518901692</v>
      </c>
      <c r="E11" s="55">
        <v>0</v>
      </c>
      <c r="G11" s="24" t="s">
        <v>15</v>
      </c>
      <c r="H11" s="56"/>
      <c r="I11" s="62">
        <v>0.45</v>
      </c>
      <c r="J11" s="62">
        <v>0.35</v>
      </c>
      <c r="K11" s="63">
        <v>0.2</v>
      </c>
      <c r="M11" s="64">
        <v>2600</v>
      </c>
      <c r="N11" s="60"/>
      <c r="O11" s="110"/>
      <c r="P11" s="111"/>
    </row>
    <row r="12" spans="1:18" x14ac:dyDescent="0.25">
      <c r="A12" s="24" t="s">
        <v>16</v>
      </c>
      <c r="B12" s="54">
        <v>3846.1538461538457</v>
      </c>
      <c r="C12" s="54">
        <v>0</v>
      </c>
      <c r="D12" s="54">
        <v>4.5474735088646412E-13</v>
      </c>
      <c r="E12" s="55">
        <v>0</v>
      </c>
      <c r="G12" s="24" t="s">
        <v>16</v>
      </c>
      <c r="H12" s="61">
        <v>0.65</v>
      </c>
      <c r="I12" s="62">
        <v>0.45</v>
      </c>
      <c r="J12" s="62">
        <v>0.4</v>
      </c>
      <c r="K12" s="63">
        <v>0.25</v>
      </c>
      <c r="M12" s="64">
        <v>2500</v>
      </c>
      <c r="N12" s="60"/>
      <c r="O12" s="110"/>
      <c r="P12" s="111"/>
    </row>
    <row r="13" spans="1:18" ht="13" x14ac:dyDescent="0.3">
      <c r="A13" s="33" t="s">
        <v>17</v>
      </c>
      <c r="B13" s="66">
        <v>13164.428164428165</v>
      </c>
      <c r="C13" s="66">
        <v>19750</v>
      </c>
      <c r="D13" s="66">
        <v>18817.017405252689</v>
      </c>
      <c r="E13" s="67">
        <v>28000.000000000007</v>
      </c>
      <c r="G13" s="33" t="s">
        <v>17</v>
      </c>
      <c r="H13" s="68">
        <v>0.625</v>
      </c>
      <c r="I13" s="69">
        <v>0.5</v>
      </c>
      <c r="J13" s="69">
        <v>0.42499999999999999</v>
      </c>
      <c r="K13" s="70">
        <v>0.42499999999999999</v>
      </c>
      <c r="M13" s="71">
        <v>38000</v>
      </c>
      <c r="N13" s="60"/>
      <c r="O13" s="110"/>
      <c r="P13" s="111"/>
    </row>
    <row r="14" spans="1:18" x14ac:dyDescent="0.25">
      <c r="A14" s="40" t="s">
        <v>18</v>
      </c>
      <c r="B14" s="72">
        <v>0</v>
      </c>
      <c r="C14" s="72">
        <v>0</v>
      </c>
      <c r="D14" s="72">
        <v>7142.8571428571413</v>
      </c>
      <c r="E14" s="73">
        <v>0</v>
      </c>
      <c r="G14" s="40" t="s">
        <v>18</v>
      </c>
      <c r="H14" s="74">
        <v>0.7</v>
      </c>
      <c r="I14" s="75">
        <v>0.45</v>
      </c>
      <c r="J14" s="75">
        <v>0.35</v>
      </c>
      <c r="K14" s="76">
        <v>0.4</v>
      </c>
      <c r="M14" s="77">
        <v>2500</v>
      </c>
      <c r="N14" s="60"/>
      <c r="O14" s="110"/>
      <c r="P14" s="111"/>
    </row>
    <row r="15" spans="1:18" x14ac:dyDescent="0.25">
      <c r="B15" s="78"/>
      <c r="C15" s="78"/>
      <c r="D15" s="78"/>
      <c r="E15" s="78"/>
      <c r="M15" s="78"/>
      <c r="N15" s="79"/>
      <c r="O15" s="80"/>
    </row>
    <row r="16" spans="1:18" x14ac:dyDescent="0.25">
      <c r="B16" s="78"/>
      <c r="C16" s="78"/>
      <c r="D16" s="78"/>
      <c r="E16" s="78"/>
      <c r="M16" s="78"/>
      <c r="N16" s="79"/>
      <c r="O16" s="80"/>
    </row>
    <row r="17" spans="1:13" ht="13" x14ac:dyDescent="0.3">
      <c r="A17" s="4" t="s">
        <v>32</v>
      </c>
      <c r="G17" s="4" t="s">
        <v>33</v>
      </c>
    </row>
    <row r="18" spans="1:13" x14ac:dyDescent="0.25">
      <c r="A18" t="s">
        <v>5</v>
      </c>
      <c r="G18" t="s">
        <v>5</v>
      </c>
    </row>
    <row r="19" spans="1:13" ht="25" x14ac:dyDescent="0.25">
      <c r="A19" s="10"/>
      <c r="B19" s="50" t="s">
        <v>6</v>
      </c>
      <c r="C19" s="51"/>
      <c r="D19" s="51"/>
      <c r="E19" s="52"/>
      <c r="G19" s="10"/>
      <c r="H19" s="50" t="s">
        <v>6</v>
      </c>
      <c r="I19" s="51"/>
      <c r="J19" s="51"/>
      <c r="K19" s="52"/>
      <c r="M19" s="82" t="s">
        <v>34</v>
      </c>
    </row>
    <row r="20" spans="1:13" ht="13" x14ac:dyDescent="0.3">
      <c r="A20" s="16" t="s">
        <v>7</v>
      </c>
      <c r="B20" s="12" t="s">
        <v>8</v>
      </c>
      <c r="C20" s="12" t="s">
        <v>9</v>
      </c>
      <c r="D20" s="12" t="s">
        <v>10</v>
      </c>
      <c r="E20" s="17" t="s">
        <v>11</v>
      </c>
      <c r="G20" s="16" t="s">
        <v>7</v>
      </c>
      <c r="H20" s="12" t="s">
        <v>8</v>
      </c>
      <c r="I20" s="12" t="s">
        <v>9</v>
      </c>
      <c r="J20" s="12" t="s">
        <v>10</v>
      </c>
      <c r="K20" s="17" t="s">
        <v>11</v>
      </c>
      <c r="M20" s="83" t="s">
        <v>35</v>
      </c>
    </row>
    <row r="21" spans="1:13" x14ac:dyDescent="0.25">
      <c r="A21" s="24" t="s">
        <v>12</v>
      </c>
      <c r="B21" s="84"/>
      <c r="C21" s="22">
        <v>13</v>
      </c>
      <c r="D21" s="22">
        <v>10.65</v>
      </c>
      <c r="E21" s="85">
        <v>9.6</v>
      </c>
      <c r="G21" s="24" t="s">
        <v>12</v>
      </c>
      <c r="H21" s="86">
        <f t="shared" ref="H21:K27" si="0">H$29*$M21</f>
        <v>0.3</v>
      </c>
      <c r="I21" s="87">
        <f t="shared" si="0"/>
        <v>0.3</v>
      </c>
      <c r="J21" s="87">
        <f t="shared" si="0"/>
        <v>0.44999999999999996</v>
      </c>
      <c r="K21" s="88">
        <f t="shared" si="0"/>
        <v>0.44999999999999996</v>
      </c>
      <c r="M21" s="64">
        <v>30</v>
      </c>
    </row>
    <row r="22" spans="1:13" x14ac:dyDescent="0.25">
      <c r="A22" s="24" t="s">
        <v>13</v>
      </c>
      <c r="B22" s="22">
        <v>17.399999999999999</v>
      </c>
      <c r="C22" s="22">
        <v>14.1</v>
      </c>
      <c r="D22" s="22">
        <v>11.2</v>
      </c>
      <c r="E22" s="85">
        <v>9.4499999999999993</v>
      </c>
      <c r="G22" s="24" t="s">
        <v>13</v>
      </c>
      <c r="H22" s="89">
        <f t="shared" si="0"/>
        <v>0.4</v>
      </c>
      <c r="I22" s="81">
        <f t="shared" si="0"/>
        <v>0.4</v>
      </c>
      <c r="J22" s="81">
        <f t="shared" si="0"/>
        <v>0.6</v>
      </c>
      <c r="K22" s="90">
        <f t="shared" si="0"/>
        <v>0.6</v>
      </c>
      <c r="M22" s="64">
        <v>40</v>
      </c>
    </row>
    <row r="23" spans="1:13" x14ac:dyDescent="0.25">
      <c r="A23" s="24" t="s">
        <v>14</v>
      </c>
      <c r="B23" s="22">
        <v>17.399999999999999</v>
      </c>
      <c r="C23" s="22">
        <v>14.22</v>
      </c>
      <c r="D23" s="22">
        <v>11</v>
      </c>
      <c r="E23" s="85">
        <v>9.5</v>
      </c>
      <c r="G23" s="24" t="s">
        <v>14</v>
      </c>
      <c r="H23" s="89">
        <f t="shared" si="0"/>
        <v>0.8</v>
      </c>
      <c r="I23" s="81">
        <f t="shared" si="0"/>
        <v>0.8</v>
      </c>
      <c r="J23" s="81">
        <f t="shared" si="0"/>
        <v>1.2</v>
      </c>
      <c r="K23" s="90">
        <f t="shared" si="0"/>
        <v>1.2</v>
      </c>
      <c r="M23" s="64">
        <v>80</v>
      </c>
    </row>
    <row r="24" spans="1:13" x14ac:dyDescent="0.25">
      <c r="A24" s="24" t="s">
        <v>15</v>
      </c>
      <c r="B24" s="91"/>
      <c r="C24" s="22">
        <v>14.3</v>
      </c>
      <c r="D24" s="22">
        <v>11.25</v>
      </c>
      <c r="E24" s="85">
        <v>9.6</v>
      </c>
      <c r="G24" s="24" t="s">
        <v>15</v>
      </c>
      <c r="H24" s="89">
        <f t="shared" si="0"/>
        <v>0.70000000000000007</v>
      </c>
      <c r="I24" s="81">
        <f t="shared" si="0"/>
        <v>0.70000000000000007</v>
      </c>
      <c r="J24" s="81">
        <f t="shared" si="0"/>
        <v>1.05</v>
      </c>
      <c r="K24" s="90">
        <f t="shared" si="0"/>
        <v>1.05</v>
      </c>
      <c r="M24" s="64">
        <v>70</v>
      </c>
    </row>
    <row r="25" spans="1:13" x14ac:dyDescent="0.25">
      <c r="A25" s="24" t="s">
        <v>16</v>
      </c>
      <c r="B25" s="22">
        <v>17.5</v>
      </c>
      <c r="C25" s="22">
        <v>13.8</v>
      </c>
      <c r="D25" s="22">
        <v>11.4</v>
      </c>
      <c r="E25" s="85">
        <v>9.6</v>
      </c>
      <c r="G25" s="24" t="s">
        <v>16</v>
      </c>
      <c r="H25" s="89">
        <f t="shared" si="0"/>
        <v>0.70000000000000007</v>
      </c>
      <c r="I25" s="81">
        <f t="shared" si="0"/>
        <v>0.70000000000000007</v>
      </c>
      <c r="J25" s="81">
        <f t="shared" si="0"/>
        <v>1.05</v>
      </c>
      <c r="K25" s="90">
        <f t="shared" si="0"/>
        <v>1.05</v>
      </c>
      <c r="M25" s="64">
        <v>70</v>
      </c>
    </row>
    <row r="26" spans="1:13" ht="13" x14ac:dyDescent="0.3">
      <c r="A26" s="33" t="s">
        <v>17</v>
      </c>
      <c r="B26" s="92">
        <v>18.25</v>
      </c>
      <c r="C26" s="92">
        <v>13.9</v>
      </c>
      <c r="D26" s="92">
        <v>11.4</v>
      </c>
      <c r="E26" s="93">
        <v>8.9</v>
      </c>
      <c r="G26" s="33" t="s">
        <v>17</v>
      </c>
      <c r="H26" s="94">
        <f t="shared" si="0"/>
        <v>0</v>
      </c>
      <c r="I26" s="95">
        <f t="shared" si="0"/>
        <v>0</v>
      </c>
      <c r="J26" s="95">
        <f t="shared" si="0"/>
        <v>0</v>
      </c>
      <c r="K26" s="96">
        <f t="shared" si="0"/>
        <v>0</v>
      </c>
      <c r="M26" s="64">
        <v>0</v>
      </c>
    </row>
    <row r="27" spans="1:13" x14ac:dyDescent="0.25">
      <c r="A27" s="40" t="s">
        <v>18</v>
      </c>
      <c r="B27" s="97">
        <v>19.75</v>
      </c>
      <c r="C27" s="97">
        <v>13.9</v>
      </c>
      <c r="D27" s="97">
        <v>10.75</v>
      </c>
      <c r="E27" s="98">
        <v>9.4</v>
      </c>
      <c r="G27" s="40" t="s">
        <v>18</v>
      </c>
      <c r="H27" s="99">
        <f t="shared" si="0"/>
        <v>0.5</v>
      </c>
      <c r="I27" s="100">
        <f t="shared" si="0"/>
        <v>0.5</v>
      </c>
      <c r="J27" s="100">
        <f t="shared" si="0"/>
        <v>0.75</v>
      </c>
      <c r="K27" s="101">
        <f t="shared" si="0"/>
        <v>0.75</v>
      </c>
      <c r="M27" s="77">
        <v>50</v>
      </c>
    </row>
    <row r="28" spans="1:13" ht="6" customHeight="1" x14ac:dyDescent="0.25">
      <c r="B28" s="81"/>
      <c r="C28" s="81"/>
      <c r="D28" s="81"/>
      <c r="E28" s="81"/>
    </row>
    <row r="29" spans="1:13" x14ac:dyDescent="0.25">
      <c r="G29" s="42" t="s">
        <v>36</v>
      </c>
      <c r="H29" s="102">
        <v>0.01</v>
      </c>
      <c r="I29" s="103">
        <v>0.01</v>
      </c>
      <c r="J29" s="103">
        <v>1.4999999999999999E-2</v>
      </c>
      <c r="K29" s="104">
        <v>1.4999999999999999E-2</v>
      </c>
    </row>
    <row r="31" spans="1:13" ht="13" x14ac:dyDescent="0.3">
      <c r="A31" s="4" t="s">
        <v>19</v>
      </c>
    </row>
    <row r="32" spans="1:13" x14ac:dyDescent="0.25">
      <c r="A32" t="s">
        <v>21</v>
      </c>
    </row>
    <row r="33" spans="1:7" ht="13" x14ac:dyDescent="0.3">
      <c r="A33" s="4"/>
      <c r="B33" s="106" t="s">
        <v>8</v>
      </c>
      <c r="C33" s="106" t="s">
        <v>9</v>
      </c>
      <c r="D33" s="106" t="s">
        <v>10</v>
      </c>
      <c r="E33" s="106" t="s">
        <v>11</v>
      </c>
      <c r="F33" s="109"/>
    </row>
    <row r="34" spans="1:7" x14ac:dyDescent="0.25">
      <c r="B34" s="107">
        <v>25000</v>
      </c>
      <c r="C34" s="107">
        <v>26000</v>
      </c>
      <c r="D34" s="107">
        <v>28000</v>
      </c>
      <c r="E34" s="107">
        <v>28000</v>
      </c>
      <c r="F34" s="108"/>
    </row>
    <row r="35" spans="1:7" x14ac:dyDescent="0.25">
      <c r="B35" s="78"/>
      <c r="C35" s="78"/>
      <c r="D35" s="78"/>
      <c r="E35" s="78"/>
      <c r="F35" s="108"/>
    </row>
    <row r="37" spans="1:7" ht="13.5" thickBot="1" x14ac:dyDescent="0.35">
      <c r="A37" s="4" t="s">
        <v>39</v>
      </c>
    </row>
    <row r="38" spans="1:7" ht="13.5" thickBot="1" x14ac:dyDescent="0.35">
      <c r="A38" t="s">
        <v>40</v>
      </c>
      <c r="E38" s="112">
        <f>17.8*(B9)+18.2*B10+18.2*B12+18.25*B13+20.25*B14+13.3*C8+14.5*C9+15.02*C10+15*C11+14.5*C12+13.9*C13+14.4*C14+11.1*D8+11.8*D9+12.2*D10+12.3*D11+12.45*D12+11.4*D13+11.5*D14+10.1*E8+10.05*E9+10.7*E10+10.65*E11+10.65*E12+8.9*E13+10.15*E14</f>
        <v>1382544.3343149226</v>
      </c>
    </row>
    <row r="40" spans="1:7" x14ac:dyDescent="0.25">
      <c r="D40" s="42"/>
    </row>
    <row r="41" spans="1:7" x14ac:dyDescent="0.25">
      <c r="E41" s="108"/>
    </row>
    <row r="42" spans="1:7" x14ac:dyDescent="0.25">
      <c r="E42" s="110"/>
    </row>
    <row r="44" spans="1:7" ht="13" x14ac:dyDescent="0.3">
      <c r="A44" s="4" t="s">
        <v>41</v>
      </c>
      <c r="C44" s="118" t="s">
        <v>42</v>
      </c>
      <c r="D44" s="118" t="s">
        <v>43</v>
      </c>
      <c r="E44" s="118" t="s">
        <v>44</v>
      </c>
    </row>
    <row r="45" spans="1:7" x14ac:dyDescent="0.25">
      <c r="A45" s="119" t="s">
        <v>45</v>
      </c>
      <c r="C45" s="126">
        <f>B9+B10+B12+B13+B14</f>
        <v>25000</v>
      </c>
      <c r="D45" s="113" t="s">
        <v>47</v>
      </c>
      <c r="E45" s="108">
        <v>25000</v>
      </c>
      <c r="G45" s="114"/>
    </row>
    <row r="46" spans="1:7" x14ac:dyDescent="0.25">
      <c r="C46" s="126">
        <f>C8+C9+C10+C11+C12+C13+C14</f>
        <v>26000</v>
      </c>
      <c r="D46" s="121" t="s">
        <v>47</v>
      </c>
      <c r="E46" s="108">
        <v>26000</v>
      </c>
      <c r="G46" s="114"/>
    </row>
    <row r="47" spans="1:7" x14ac:dyDescent="0.25">
      <c r="B47" s="108"/>
      <c r="C47" s="120">
        <f>D8+D9+D10+D11+D12+D13+D14</f>
        <v>28000</v>
      </c>
      <c r="D47" s="113" t="s">
        <v>47</v>
      </c>
      <c r="E47" s="108">
        <v>28000</v>
      </c>
      <c r="G47" s="114"/>
    </row>
    <row r="48" spans="1:7" x14ac:dyDescent="0.25">
      <c r="B48" s="108"/>
      <c r="C48" s="120">
        <f>E8+E9+E10+E11+E12+E13+E14</f>
        <v>28000.000000000007</v>
      </c>
      <c r="D48" s="113" t="s">
        <v>47</v>
      </c>
      <c r="E48" s="108">
        <v>28000</v>
      </c>
      <c r="G48" s="114"/>
    </row>
    <row r="49" spans="1:7" ht="13" x14ac:dyDescent="0.3">
      <c r="A49" s="119" t="s">
        <v>48</v>
      </c>
      <c r="B49" s="108"/>
      <c r="C49" s="123">
        <f>0.4*C8+0.375*D8+0.25*E8</f>
        <v>2500</v>
      </c>
      <c r="D49" s="122" t="s">
        <v>49</v>
      </c>
      <c r="E49" s="108">
        <v>2500</v>
      </c>
      <c r="G49" s="115"/>
    </row>
    <row r="50" spans="1:7" x14ac:dyDescent="0.25">
      <c r="B50" s="108"/>
      <c r="C50" s="125">
        <f>0.7*B9+0.5*C9+0.35*D9+0.25*E9</f>
        <v>3000.0000000000005</v>
      </c>
      <c r="D50" s="122" t="s">
        <v>49</v>
      </c>
      <c r="E50" s="108">
        <v>3000</v>
      </c>
      <c r="F50" s="109"/>
    </row>
    <row r="51" spans="1:7" x14ac:dyDescent="0.25">
      <c r="B51" s="108"/>
      <c r="C51" s="123">
        <f>0.675*B10+0.45*C10+0.4*D10+0.25*E10</f>
        <v>2500.0000000000005</v>
      </c>
      <c r="D51" s="122" t="s">
        <v>49</v>
      </c>
      <c r="E51" s="108">
        <v>2500</v>
      </c>
      <c r="F51" s="109"/>
    </row>
    <row r="52" spans="1:7" x14ac:dyDescent="0.25">
      <c r="B52" s="108"/>
      <c r="C52" s="125">
        <f>0.45*C11+0.35*D11+0.2*E11</f>
        <v>714.04390816155933</v>
      </c>
      <c r="D52" s="122" t="s">
        <v>49</v>
      </c>
      <c r="E52" s="108">
        <v>2600</v>
      </c>
      <c r="F52" s="109"/>
    </row>
    <row r="53" spans="1:7" x14ac:dyDescent="0.25">
      <c r="B53" s="108"/>
      <c r="C53" s="125">
        <f>0.65*B12+0.45*C12+0.4*D12+0.25*E12</f>
        <v>2500</v>
      </c>
      <c r="D53" s="122" t="s">
        <v>49</v>
      </c>
      <c r="E53" s="108">
        <v>2500</v>
      </c>
      <c r="F53" s="109"/>
    </row>
    <row r="54" spans="1:7" x14ac:dyDescent="0.25">
      <c r="C54" s="127">
        <f>0.625*B13+0.5*C13+0.425*D13+0.425*E13</f>
        <v>38000</v>
      </c>
      <c r="D54" s="122" t="s">
        <v>49</v>
      </c>
      <c r="E54" s="116">
        <v>38000</v>
      </c>
      <c r="F54" s="109"/>
    </row>
    <row r="55" spans="1:7" x14ac:dyDescent="0.25">
      <c r="C55" s="128">
        <f>0.7*B14+0.45*C14+0.35*D14+0.4*E14</f>
        <v>2499.9999999999991</v>
      </c>
      <c r="D55" s="122" t="s">
        <v>49</v>
      </c>
      <c r="E55" s="116">
        <v>2500</v>
      </c>
      <c r="F55" s="109"/>
    </row>
    <row r="56" spans="1:7" x14ac:dyDescent="0.25">
      <c r="A56" s="119" t="s">
        <v>50</v>
      </c>
      <c r="B56" s="108"/>
      <c r="C56" s="120">
        <f t="shared" ref="C56:C62" si="1">B8</f>
        <v>0</v>
      </c>
      <c r="D56" s="122" t="s">
        <v>46</v>
      </c>
      <c r="E56" s="108">
        <v>0</v>
      </c>
      <c r="F56" s="109"/>
    </row>
    <row r="57" spans="1:7" x14ac:dyDescent="0.25">
      <c r="B57" s="108"/>
      <c r="C57" s="120">
        <f t="shared" si="1"/>
        <v>4285.7142857142862</v>
      </c>
      <c r="D57" s="122" t="s">
        <v>46</v>
      </c>
      <c r="E57" s="108">
        <v>0</v>
      </c>
      <c r="F57" s="109"/>
    </row>
    <row r="58" spans="1:7" x14ac:dyDescent="0.25">
      <c r="B58" s="108"/>
      <c r="C58" s="120">
        <f t="shared" si="1"/>
        <v>3703.7037037037039</v>
      </c>
      <c r="D58" s="122" t="s">
        <v>46</v>
      </c>
      <c r="E58" s="108">
        <v>0</v>
      </c>
      <c r="F58" s="109"/>
    </row>
    <row r="59" spans="1:7" x14ac:dyDescent="0.25">
      <c r="B59" s="108"/>
      <c r="C59" s="120">
        <f t="shared" si="1"/>
        <v>0</v>
      </c>
      <c r="D59" s="122" t="s">
        <v>46</v>
      </c>
      <c r="E59" s="108">
        <v>0</v>
      </c>
      <c r="F59" s="109"/>
    </row>
    <row r="60" spans="1:7" x14ac:dyDescent="0.25">
      <c r="C60" s="120">
        <f t="shared" si="1"/>
        <v>3846.1538461538457</v>
      </c>
      <c r="D60" s="122" t="s">
        <v>46</v>
      </c>
      <c r="E60" s="108">
        <v>0</v>
      </c>
      <c r="F60" s="109"/>
    </row>
    <row r="61" spans="1:7" x14ac:dyDescent="0.25">
      <c r="B61" s="108"/>
      <c r="C61" s="120">
        <f t="shared" si="1"/>
        <v>13164.428164428165</v>
      </c>
      <c r="D61" s="122" t="s">
        <v>46</v>
      </c>
      <c r="E61" s="108">
        <v>0</v>
      </c>
    </row>
    <row r="62" spans="1:7" x14ac:dyDescent="0.25">
      <c r="B62" s="108"/>
      <c r="C62" s="117">
        <f t="shared" si="1"/>
        <v>0</v>
      </c>
      <c r="D62" s="122" t="s">
        <v>46</v>
      </c>
      <c r="E62" s="108">
        <v>0</v>
      </c>
    </row>
    <row r="63" spans="1:7" x14ac:dyDescent="0.25">
      <c r="C63" s="108">
        <f>C8</f>
        <v>6250</v>
      </c>
      <c r="D63" s="122" t="s">
        <v>46</v>
      </c>
      <c r="E63" s="108">
        <v>0</v>
      </c>
    </row>
    <row r="64" spans="1:7" x14ac:dyDescent="0.25">
      <c r="C64" s="108">
        <f t="shared" ref="C64:C69" si="2">C9</f>
        <v>0</v>
      </c>
      <c r="D64" s="122" t="s">
        <v>46</v>
      </c>
      <c r="E64" s="108">
        <v>0</v>
      </c>
    </row>
    <row r="65" spans="3:5" x14ac:dyDescent="0.25">
      <c r="C65" s="108">
        <f t="shared" si="2"/>
        <v>0</v>
      </c>
      <c r="D65" s="122" t="s">
        <v>46</v>
      </c>
      <c r="E65" s="108">
        <v>0</v>
      </c>
    </row>
    <row r="66" spans="3:5" x14ac:dyDescent="0.25">
      <c r="C66" s="108">
        <f t="shared" si="2"/>
        <v>2.2737367544323206E-13</v>
      </c>
      <c r="D66" s="122" t="s">
        <v>46</v>
      </c>
      <c r="E66" s="108">
        <v>0</v>
      </c>
    </row>
    <row r="67" spans="3:5" x14ac:dyDescent="0.25">
      <c r="C67" s="108">
        <f t="shared" si="2"/>
        <v>0</v>
      </c>
      <c r="D67" s="122" t="s">
        <v>46</v>
      </c>
      <c r="E67" s="108">
        <v>0</v>
      </c>
    </row>
    <row r="68" spans="3:5" x14ac:dyDescent="0.25">
      <c r="C68" s="108">
        <f t="shared" si="2"/>
        <v>19750</v>
      </c>
      <c r="D68" s="122" t="s">
        <v>46</v>
      </c>
      <c r="E68" s="108">
        <v>0</v>
      </c>
    </row>
    <row r="69" spans="3:5" x14ac:dyDescent="0.25">
      <c r="C69" s="108">
        <f t="shared" si="2"/>
        <v>0</v>
      </c>
      <c r="D69" s="122" t="s">
        <v>46</v>
      </c>
      <c r="E69" s="108">
        <v>0</v>
      </c>
    </row>
    <row r="70" spans="3:5" x14ac:dyDescent="0.25">
      <c r="C70" s="108">
        <f>D8</f>
        <v>0</v>
      </c>
      <c r="D70" s="122" t="s">
        <v>46</v>
      </c>
      <c r="E70" s="108">
        <v>0</v>
      </c>
    </row>
    <row r="71" spans="3:5" x14ac:dyDescent="0.25">
      <c r="C71" s="108">
        <f t="shared" ref="C71:C76" si="3">D9</f>
        <v>9.0949470177292824E-13</v>
      </c>
      <c r="D71" s="122" t="s">
        <v>46</v>
      </c>
      <c r="E71" s="108">
        <v>0</v>
      </c>
    </row>
    <row r="72" spans="3:5" x14ac:dyDescent="0.25">
      <c r="C72" s="108">
        <f t="shared" si="3"/>
        <v>0</v>
      </c>
      <c r="D72" s="122" t="s">
        <v>46</v>
      </c>
      <c r="E72" s="108">
        <v>0</v>
      </c>
    </row>
    <row r="73" spans="3:5" x14ac:dyDescent="0.25">
      <c r="C73" s="108">
        <f t="shared" si="3"/>
        <v>2040.1254518901692</v>
      </c>
      <c r="D73" s="122" t="s">
        <v>46</v>
      </c>
      <c r="E73" s="108">
        <v>0</v>
      </c>
    </row>
    <row r="74" spans="3:5" x14ac:dyDescent="0.25">
      <c r="C74" s="108">
        <f t="shared" si="3"/>
        <v>4.5474735088646412E-13</v>
      </c>
      <c r="D74" s="122" t="s">
        <v>46</v>
      </c>
      <c r="E74" s="108">
        <v>0</v>
      </c>
    </row>
    <row r="75" spans="3:5" x14ac:dyDescent="0.25">
      <c r="C75" s="108">
        <f t="shared" si="3"/>
        <v>18817.017405252689</v>
      </c>
      <c r="D75" s="122" t="s">
        <v>46</v>
      </c>
      <c r="E75" s="108">
        <v>0</v>
      </c>
    </row>
    <row r="76" spans="3:5" x14ac:dyDescent="0.25">
      <c r="C76" s="108">
        <f t="shared" si="3"/>
        <v>7142.8571428571413</v>
      </c>
      <c r="D76" s="122" t="s">
        <v>46</v>
      </c>
      <c r="E76" s="108">
        <v>0</v>
      </c>
    </row>
    <row r="77" spans="3:5" x14ac:dyDescent="0.25">
      <c r="C77" s="108">
        <f>E8</f>
        <v>0</v>
      </c>
      <c r="D77" s="122" t="s">
        <v>46</v>
      </c>
      <c r="E77" s="108">
        <v>0</v>
      </c>
    </row>
    <row r="78" spans="3:5" x14ac:dyDescent="0.25">
      <c r="C78" s="108">
        <f t="shared" ref="C78:C83" si="4">E9</f>
        <v>0</v>
      </c>
      <c r="D78" s="122" t="s">
        <v>46</v>
      </c>
      <c r="E78" s="108">
        <v>0</v>
      </c>
    </row>
    <row r="79" spans="3:5" x14ac:dyDescent="0.25">
      <c r="C79" s="108">
        <f t="shared" si="4"/>
        <v>0</v>
      </c>
      <c r="D79" s="122" t="s">
        <v>46</v>
      </c>
      <c r="E79" s="108">
        <v>0</v>
      </c>
    </row>
    <row r="80" spans="3:5" x14ac:dyDescent="0.25">
      <c r="C80" s="108">
        <f t="shared" si="4"/>
        <v>0</v>
      </c>
      <c r="D80" s="122" t="s">
        <v>46</v>
      </c>
      <c r="E80" s="108">
        <v>0</v>
      </c>
    </row>
    <row r="81" spans="3:5" x14ac:dyDescent="0.25">
      <c r="C81" s="108">
        <f t="shared" si="4"/>
        <v>0</v>
      </c>
      <c r="D81" s="122" t="s">
        <v>46</v>
      </c>
      <c r="E81" s="108">
        <v>0</v>
      </c>
    </row>
    <row r="82" spans="3:5" x14ac:dyDescent="0.25">
      <c r="C82" s="108">
        <f t="shared" si="4"/>
        <v>28000.000000000007</v>
      </c>
      <c r="D82" s="122" t="s">
        <v>46</v>
      </c>
      <c r="E82" s="108">
        <v>0</v>
      </c>
    </row>
    <row r="83" spans="3:5" x14ac:dyDescent="0.25">
      <c r="C83" s="108">
        <f t="shared" si="4"/>
        <v>0</v>
      </c>
      <c r="D83" s="122" t="s">
        <v>46</v>
      </c>
      <c r="E83" s="108">
        <v>0</v>
      </c>
    </row>
  </sheetData>
  <scenarios current="2" show="1">
    <scenario name="Laptop" locked="1" count="28" user="Roberto Caccia" comment="Solver Model">
      <inputCells r="B8" val="0"/>
      <inputCells r="C8" val="1900"/>
      <inputCells r="D8" val="0"/>
      <inputCells r="E8" val="0"/>
      <inputCells r="B9" val="0"/>
      <inputCells r="C9" val="0"/>
      <inputCells r="D9" val="4285.71428567253"/>
      <inputCells r="E9" val="0"/>
      <inputCells r="B10" val="264.550264649192"/>
      <inputCells r="C10" val="0"/>
      <inputCells r="D10" val="2428.57142846211"/>
      <inputCells r="E10" val="0"/>
      <inputCells r="B11" val="0"/>
      <inputCells r="C11" val="0"/>
      <inputCells r="D11" val="3714.28571428768"/>
      <inputCells r="E11" val="0"/>
      <inputCells r="B12" val="0"/>
      <inputCells r="C12" val="0"/>
      <inputCells r="D12" val="0"/>
      <inputCells r="E12" val="0"/>
      <inputCells r="B13" val="11735.4497353742"/>
      <inputCells r="C13" val="11100"/>
      <inputCells r="D13" val="0"/>
      <inputCells r="E13" val="13000"/>
      <inputCells r="B14" val="0"/>
      <inputCells r="C14" val="0"/>
      <inputCells r="D14" val="3571.42857142857"/>
      <inputCells r="E14" val="0"/>
    </scenario>
    <scenario name="PC_Lab" locked="1" count="28" user="Roberto Caccia" comment="Created by Roberto Caccia on 1/27/97">
      <inputCells r="B8" val="0" numFmtId="166"/>
      <inputCells r="C8" val="1900" numFmtId="166"/>
      <inputCells r="D8" val="0" numFmtId="166"/>
      <inputCells r="E8" val="0" numFmtId="166"/>
      <inputCells r="B9" val="2142.85714285714" numFmtId="166"/>
      <inputCells r="C9" val="0" numFmtId="166"/>
      <inputCells r="D9" val="0" numFmtId="166"/>
      <inputCells r="E9" val="0" numFmtId="166"/>
      <inputCells r="B10" val="1703.7037037037" numFmtId="166"/>
      <inputCells r="C10" val="0" numFmtId="166"/>
      <inputCells r="D10" val="0" numFmtId="166"/>
      <inputCells r="E10" val="0" numFmtId="166"/>
      <inputCells r="B11" val="0" numFmtId="166"/>
      <inputCells r="C11" val="0" numFmtId="166"/>
      <inputCells r="D11" val="1735.66520625345" numFmtId="166"/>
      <inputCells r="E11" val="0" numFmtId="166"/>
      <inputCells r="B12" val="1384.61538461538" numFmtId="166"/>
      <inputCells r="C12" val="0" numFmtId="166"/>
      <inputCells r="D12" val="0" numFmtId="166"/>
      <inputCells r="E12" val="0" numFmtId="166"/>
      <inputCells r="B13" val="6768.82376882377" numFmtId="166"/>
      <inputCells r="C13" val="11100" numFmtId="166"/>
      <inputCells r="D13" val="8692.90622231798" numFmtId="166"/>
      <inputCells r="E13" val="13000" numFmtId="166"/>
      <inputCells r="B14" val="0" numFmtId="166"/>
      <inputCells r="C14" val="0" numFmtId="166"/>
      <inputCells r="D14" val="3571.42857142857" numFmtId="166"/>
      <inputCells r="E14" val="0" numFmtId="166"/>
    </scenario>
    <scenario name="Cost_table" locked="1" count="28" user="Roberto Caccia" comment="Created by Roberto Caccia on 1/27/97">
      <inputCells r="B21" val="10000000000" numFmtId="11"/>
      <inputCells r="C21" val="6.25" numFmtId="43"/>
      <inputCells r="D21" val="5.45" numFmtId="43"/>
      <inputCells r="E21" val="4.9" numFmtId="43"/>
      <inputCells r="B22" val="8.9" numFmtId="43"/>
      <inputCells r="C22" val="7.05" numFmtId="43"/>
      <inputCells r="D22" val="5.55" numFmtId="43"/>
      <inputCells r="E22" val="4.45" numFmtId="43"/>
      <inputCells r="B23" val="8.75" numFmtId="43"/>
      <inputCells r="C23" val="7.11" numFmtId="43"/>
      <inputCells r="D23" val="5.45" numFmtId="43"/>
      <inputCells r="E23" val="4.75" numFmtId="43"/>
      <inputCells r="B24" val="10000000000" numFmtId="11"/>
      <inputCells r="C24" val="7.15" numFmtId="43"/>
      <inputCells r="D24" val="5.5" numFmtId="43"/>
      <inputCells r="E24" val="4.55" numFmtId="43"/>
      <inputCells r="B25" val="9.1" numFmtId="43"/>
      <inputCells r="C25" val="6.9" numFmtId="43"/>
      <inputCells r="D25" val="5.7" numFmtId="43"/>
      <inputCells r="E25" val="4.55" numFmtId="43"/>
      <inputCells r="B26" val="9.05" numFmtId="43"/>
      <inputCells r="C26" val="6.85" numFmtId="43"/>
      <inputCells r="D26" val="5.65" numFmtId="43"/>
      <inputCells r="E26" val="4.45" numFmtId="43"/>
      <inputCells r="B27" val="9.25" numFmtId="43"/>
      <inputCells r="C27" val="6.95" numFmtId="43"/>
      <inputCells r="D27" val="5.35" numFmtId="43"/>
      <inputCells r="E27" val="4.35" numFmtId="43"/>
    </scenario>
  </scenarios>
  <printOptions horizontalCentered="1" verticalCentered="1"/>
  <pageMargins left="0.5" right="0.25" top="0.75" bottom="0.5" header="0.5" footer="0.25"/>
  <pageSetup scale="92" orientation="portrait" horizontalDpi="300" verticalDpi="300" r:id="rId1"/>
  <headerFooter alignWithMargins="0">
    <oddHeader>&amp;LFilatoi Riuniti
Your Name: ______________&amp;C&amp;A&amp;RFilatoi Riuniti
by Robert Freund and Roberto Caccia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D266E-0946-4D48-8E5C-5D09107ED1E8}">
  <ds:schemaRefs>
    <ds:schemaRef ds:uri="http://schemas.microsoft.com/office/2006/metadata/properties"/>
    <ds:schemaRef ds:uri="http://schemas.microsoft.com/office/infopath/2007/PartnerControls"/>
    <ds:schemaRef ds:uri="5d92bcae-bd4d-4cc8-a741-17d9b9061a91"/>
    <ds:schemaRef ds:uri="1c3d7bfa-1420-451e-b11b-912cce695b94"/>
  </ds:schemaRefs>
</ds:datastoreItem>
</file>

<file path=customXml/itemProps2.xml><?xml version="1.0" encoding="utf-8"?>
<ds:datastoreItem xmlns:ds="http://schemas.openxmlformats.org/officeDocument/2006/customXml" ds:itemID="{DC962A3A-2D0F-4A2A-9ED6-20F0757FB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d7bfa-1420-451e-b11b-912cce695b94"/>
    <ds:schemaRef ds:uri="5d92bcae-bd4d-4cc8-a741-17d9b9061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E50896-2CC8-45C0-9A46-50C9175592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Exhibit 1</vt:lpstr>
      <vt:lpstr>Exhibit 2</vt:lpstr>
      <vt:lpstr>Model (Empty)</vt:lpstr>
      <vt:lpstr>a</vt:lpstr>
      <vt:lpstr>Decision_variables</vt:lpstr>
      <vt:lpstr>Demand</vt:lpstr>
      <vt:lpstr>Distance</vt:lpstr>
      <vt:lpstr>l</vt:lpstr>
      <vt:lpstr>'Model (Empty)'!Machine_hours_available</vt:lpstr>
      <vt:lpstr>Machine_hours_Available</vt:lpstr>
      <vt:lpstr>Machine_hours_required</vt:lpstr>
      <vt:lpstr>Manual_Schedule</vt:lpstr>
      <vt:lpstr>'Exhibit 1'!Print_Area</vt:lpstr>
      <vt:lpstr>'Exhibit 2'!Print_Area</vt:lpstr>
      <vt:lpstr>'Model (Empty)'!Print_Area</vt:lpstr>
      <vt:lpstr>'Model (Empty)'!Product_cost</vt:lpstr>
      <vt:lpstr>Total_Cost</vt:lpstr>
      <vt:lpstr>'Model (Empty)'!Transportation_Cost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Caccia</dc:creator>
  <cp:lastModifiedBy>Sreeram Chintalapudi</cp:lastModifiedBy>
  <cp:lastPrinted>1998-02-06T15:42:53Z</cp:lastPrinted>
  <dcterms:created xsi:type="dcterms:W3CDTF">1997-11-11T23:02:12Z</dcterms:created>
  <dcterms:modified xsi:type="dcterms:W3CDTF">2024-02-05T19:31:52Z</dcterms:modified>
</cp:coreProperties>
</file>