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eedevigattu/sree/PGDS/MachineLearning/DecisionTree/data/"/>
    </mc:Choice>
  </mc:AlternateContent>
  <xr:revisionPtr revIDLastSave="0" documentId="13_ncr:40009_{791A7311-5EED-DE4B-88FC-4B43BD969E6B}" xr6:coauthVersionLast="47" xr6:coauthVersionMax="47" xr10:uidLastSave="{00000000-0000-0000-0000-000000000000}"/>
  <bookViews>
    <workbookView xWindow="0" yWindow="0" windowWidth="33600" windowHeight="21000" activeTab="1"/>
  </bookViews>
  <sheets>
    <sheet name="Delhi+Delights+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8" i="2" l="1"/>
  <c r="S44" i="2"/>
  <c r="Q44" i="2"/>
  <c r="R47" i="2"/>
  <c r="P47" i="2"/>
  <c r="S46" i="2"/>
  <c r="Q46" i="2"/>
  <c r="Q45" i="2"/>
  <c r="P28" i="2"/>
  <c r="P27" i="2"/>
  <c r="R25" i="2"/>
  <c r="P25" i="2"/>
  <c r="AE21" i="2"/>
  <c r="AE22" i="2"/>
  <c r="AE23" i="2"/>
  <c r="AE24" i="2"/>
  <c r="AE25" i="2"/>
  <c r="AE26" i="2"/>
  <c r="AE27" i="2"/>
  <c r="AE28" i="2"/>
  <c r="AE29" i="2"/>
  <c r="AE30" i="2"/>
  <c r="AE31" i="2"/>
  <c r="AE20" i="2"/>
  <c r="AD21" i="2"/>
  <c r="AD22" i="2"/>
  <c r="AD23" i="2"/>
  <c r="AD24" i="2"/>
  <c r="AD25" i="2"/>
  <c r="AD26" i="2"/>
  <c r="AD27" i="2"/>
  <c r="AD28" i="2"/>
  <c r="AD29" i="2"/>
  <c r="AD30" i="2"/>
  <c r="AD31" i="2"/>
  <c r="AD20" i="2"/>
  <c r="AC21" i="2"/>
  <c r="AC22" i="2"/>
  <c r="AC23" i="2"/>
  <c r="AC24" i="2"/>
  <c r="AC25" i="2"/>
  <c r="AC26" i="2"/>
  <c r="AC27" i="2"/>
  <c r="AC28" i="2"/>
  <c r="AC29" i="2"/>
  <c r="AC30" i="2"/>
  <c r="AC31" i="2"/>
  <c r="AC20" i="2"/>
  <c r="P23" i="2" s="1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2" i="2"/>
  <c r="AA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2" i="2"/>
  <c r="V3" i="2"/>
  <c r="E5" i="2" s="1"/>
  <c r="G5" i="2" s="1"/>
  <c r="V2" i="2"/>
  <c r="E4" i="2" s="1"/>
  <c r="G4" i="2" s="1"/>
  <c r="L8" i="2"/>
  <c r="E8" i="2"/>
  <c r="R44" i="2" l="1"/>
  <c r="P24" i="2"/>
  <c r="Q24" i="2" s="1"/>
  <c r="N14" i="2"/>
  <c r="V8" i="2"/>
  <c r="L12" i="2" s="1"/>
  <c r="L14" i="2"/>
  <c r="M14" i="2" s="1"/>
  <c r="G14" i="2"/>
  <c r="M12" i="2"/>
  <c r="Q23" i="2"/>
  <c r="E14" i="2"/>
  <c r="V5" i="2"/>
  <c r="E12" i="2" s="1"/>
  <c r="F12" i="2" s="1"/>
  <c r="V1" i="2"/>
  <c r="E6" i="2"/>
  <c r="S45" i="2" l="1"/>
  <c r="L13" i="2"/>
  <c r="M13" i="2" s="1"/>
  <c r="L15" i="2" s="1"/>
  <c r="Q25" i="2"/>
  <c r="P26" i="2" s="1"/>
  <c r="V6" i="2"/>
  <c r="G12" i="2" s="1"/>
  <c r="V9" i="2"/>
  <c r="N12" i="2" s="1"/>
  <c r="P19" i="2" s="1"/>
  <c r="R23" i="2" s="1"/>
  <c r="F14" i="2"/>
  <c r="E13" i="2"/>
  <c r="F13" i="2" s="1"/>
  <c r="E15" i="2" s="1"/>
  <c r="H14" i="2"/>
  <c r="R24" i="2" l="1"/>
  <c r="S24" i="2" s="1"/>
  <c r="S23" i="2"/>
  <c r="N13" i="2"/>
  <c r="O13" i="2" s="1"/>
  <c r="S25" i="2"/>
  <c r="O12" i="2"/>
  <c r="O14" i="2"/>
  <c r="G13" i="2"/>
  <c r="H13" i="2" s="1"/>
  <c r="G15" i="2" s="1"/>
  <c r="H12" i="2"/>
  <c r="R26" i="2" l="1"/>
  <c r="E16" i="2"/>
  <c r="E17" i="2" s="1"/>
  <c r="N15" i="2"/>
  <c r="L16" i="2" s="1"/>
  <c r="L17" i="2" s="1"/>
</calcChain>
</file>

<file path=xl/sharedStrings.xml><?xml version="1.0" encoding="utf-8"?>
<sst xmlns="http://schemas.openxmlformats.org/spreadsheetml/2006/main" count="146" uniqueCount="38">
  <si>
    <t>Average Delivery Rating (a1)</t>
  </si>
  <si>
    <t>Average Orders per month (a2)</t>
  </si>
  <si>
    <t>"Delighted Members" Purchase</t>
  </si>
  <si>
    <t>Yes</t>
  </si>
  <si>
    <t>No</t>
  </si>
  <si>
    <t>Suppose you gave the data for 100 patients and the target variable consists of two classes: class 0 having 60 people with no heart disease and class 1 having 40 people with a heart disease.</t>
  </si>
  <si>
    <t>PRE SPLIT</t>
  </si>
  <si>
    <t>p0</t>
  </si>
  <si>
    <t>p1</t>
  </si>
  <si>
    <t>Gini</t>
  </si>
  <si>
    <t>POST SPLIT</t>
  </si>
  <si>
    <t>#</t>
  </si>
  <si>
    <t>P</t>
  </si>
  <si>
    <t xml:space="preserve">Reduction in Gini impurity </t>
  </si>
  <si>
    <t>Avg Delivery Rating (a1)</t>
  </si>
  <si>
    <t>Avg Orders per month (a2)</t>
  </si>
  <si>
    <t>No - 0</t>
  </si>
  <si>
    <t>Yes- 1</t>
  </si>
  <si>
    <t>a1 &lt; 3</t>
  </si>
  <si>
    <t>a1&lt;3</t>
  </si>
  <si>
    <t>a1 &gt;= 3</t>
  </si>
  <si>
    <t>Total</t>
  </si>
  <si>
    <t>a1&lt;3 &amp; Yes</t>
  </si>
  <si>
    <t>a1&gt;=3 &amp; Yes</t>
  </si>
  <si>
    <t>a2 &lt; 20</t>
  </si>
  <si>
    <t>a2&lt;20</t>
  </si>
  <si>
    <t>a2&lt;20 &amp; Yes</t>
  </si>
  <si>
    <t>a2&gt;=20 &amp; Yes</t>
  </si>
  <si>
    <t>a2&gt;20</t>
  </si>
  <si>
    <t>a1 &lt; 2.5</t>
  </si>
  <si>
    <t>a1&lt;2.5</t>
  </si>
  <si>
    <t>a1&lt;2.5 &amp; Yes</t>
  </si>
  <si>
    <t>a1&gt;2.5 &amp; Yes</t>
  </si>
  <si>
    <t>max_depth = 5</t>
  </si>
  <si>
    <t>min_samples_split = 10</t>
  </si>
  <si>
    <t>min_samples_leaf = 5</t>
  </si>
  <si>
    <t>Homogeneity measure = Gini </t>
  </si>
  <si>
    <t>a1 = 1.5, 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</si>
</sst>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 wrapText="1"/>
    </xf>
    <xf numFmtId="0" fontId="16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6" fillId="0" borderId="14" xfId="0" applyFont="1" applyBorder="1" applyAlignment="1">
      <alignment horizontal="center" vertical="center" wrapText="1"/>
    </xf>
    <xf numFmtId="0" fontId="0" fillId="0" borderId="13" xfId="0" applyBorder="1"/>
    <xf numFmtId="0" fontId="19" fillId="0" borderId="13" xfId="0" applyFont="1" applyBorder="1" applyAlignment="1">
      <alignment horizontal="center"/>
    </xf>
    <xf numFmtId="0" fontId="16" fillId="0" borderId="15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2" fontId="16" fillId="0" borderId="13" xfId="0" applyNumberFormat="1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2" fontId="0" fillId="0" borderId="13" xfId="0" applyNumberFormat="1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2" fontId="16" fillId="0" borderId="16" xfId="0" applyNumberFormat="1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0" borderId="16" xfId="0" applyBorder="1" applyAlignment="1">
      <alignment horizontal="center" wrapText="1"/>
    </xf>
    <xf numFmtId="2" fontId="16" fillId="33" borderId="11" xfId="0" applyNumberFormat="1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16" fillId="0" borderId="0" xfId="0" applyNumberFormat="1" applyFont="1" applyBorder="1" applyAlignment="1">
      <alignment horizontal="center"/>
    </xf>
    <xf numFmtId="0" fontId="0" fillId="34" borderId="13" xfId="0" applyFill="1" applyBorder="1" applyAlignment="1">
      <alignment horizontal="center"/>
    </xf>
    <xf numFmtId="168" fontId="16" fillId="0" borderId="13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sqref="A1:C1048576"/>
    </sheetView>
  </sheetViews>
  <sheetFormatPr baseColWidth="10" defaultRowHeight="16" x14ac:dyDescent="0.2"/>
  <cols>
    <col min="1" max="1" width="24.83203125" style="1" bestFit="1" customWidth="1"/>
    <col min="2" max="2" width="27.1640625" style="1" bestFit="1" customWidth="1"/>
    <col min="3" max="3" width="27.33203125" style="1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1.5</v>
      </c>
      <c r="B2" s="1">
        <v>11</v>
      </c>
      <c r="C2" s="1" t="s">
        <v>3</v>
      </c>
    </row>
    <row r="3" spans="1:3" x14ac:dyDescent="0.2">
      <c r="A3" s="1">
        <v>2.5</v>
      </c>
      <c r="B3" s="1">
        <v>11</v>
      </c>
      <c r="C3" s="1" t="s">
        <v>4</v>
      </c>
    </row>
    <row r="4" spans="1:3" x14ac:dyDescent="0.2">
      <c r="A4" s="1">
        <v>2.5</v>
      </c>
      <c r="B4" s="1">
        <v>11</v>
      </c>
      <c r="C4" s="1" t="s">
        <v>4</v>
      </c>
    </row>
    <row r="5" spans="1:3" x14ac:dyDescent="0.2">
      <c r="A5" s="1">
        <v>3.5</v>
      </c>
      <c r="B5" s="1">
        <v>11</v>
      </c>
      <c r="C5" s="1" t="s">
        <v>4</v>
      </c>
    </row>
    <row r="6" spans="1:3" x14ac:dyDescent="0.2">
      <c r="A6" s="1">
        <v>3.5</v>
      </c>
      <c r="B6" s="1">
        <v>11</v>
      </c>
      <c r="C6" s="1" t="s">
        <v>4</v>
      </c>
    </row>
    <row r="7" spans="1:3" x14ac:dyDescent="0.2">
      <c r="A7" s="1">
        <v>4.5</v>
      </c>
      <c r="B7" s="1">
        <v>11</v>
      </c>
      <c r="C7" s="1" t="s">
        <v>3</v>
      </c>
    </row>
    <row r="8" spans="1:3" x14ac:dyDescent="0.2">
      <c r="A8" s="1">
        <v>1.5</v>
      </c>
      <c r="B8" s="1">
        <v>13</v>
      </c>
      <c r="C8" s="1" t="s">
        <v>3</v>
      </c>
    </row>
    <row r="9" spans="1:3" x14ac:dyDescent="0.2">
      <c r="A9" s="1">
        <v>2.5</v>
      </c>
      <c r="B9" s="1">
        <v>13</v>
      </c>
      <c r="C9" s="1" t="s">
        <v>4</v>
      </c>
    </row>
    <row r="10" spans="1:3" x14ac:dyDescent="0.2">
      <c r="A10" s="1">
        <v>2.5</v>
      </c>
      <c r="B10" s="1">
        <v>13</v>
      </c>
      <c r="C10" s="1" t="s">
        <v>4</v>
      </c>
    </row>
    <row r="11" spans="1:3" x14ac:dyDescent="0.2">
      <c r="A11" s="1">
        <v>3.5</v>
      </c>
      <c r="B11" s="1">
        <v>13</v>
      </c>
      <c r="C11" s="1" t="s">
        <v>4</v>
      </c>
    </row>
    <row r="12" spans="1:3" x14ac:dyDescent="0.2">
      <c r="A12" s="1">
        <v>3.5</v>
      </c>
      <c r="B12" s="1">
        <v>13</v>
      </c>
      <c r="C12" s="1" t="s">
        <v>4</v>
      </c>
    </row>
    <row r="13" spans="1:3" x14ac:dyDescent="0.2">
      <c r="A13" s="1">
        <v>4.5</v>
      </c>
      <c r="B13" s="1">
        <v>13</v>
      </c>
      <c r="C13" s="1" t="s">
        <v>4</v>
      </c>
    </row>
    <row r="14" spans="1:3" x14ac:dyDescent="0.2">
      <c r="A14" s="1">
        <v>1.5</v>
      </c>
      <c r="B14" s="1">
        <v>15</v>
      </c>
      <c r="C14" s="1" t="s">
        <v>3</v>
      </c>
    </row>
    <row r="15" spans="1:3" x14ac:dyDescent="0.2">
      <c r="A15" s="1">
        <v>2.5</v>
      </c>
      <c r="B15" s="1">
        <v>15</v>
      </c>
      <c r="C15" s="1" t="s">
        <v>4</v>
      </c>
    </row>
    <row r="16" spans="1:3" x14ac:dyDescent="0.2">
      <c r="A16" s="1">
        <v>2.5</v>
      </c>
      <c r="B16" s="1">
        <v>15</v>
      </c>
      <c r="C16" s="1" t="s">
        <v>4</v>
      </c>
    </row>
    <row r="17" spans="1:3" x14ac:dyDescent="0.2">
      <c r="A17" s="1">
        <v>3.5</v>
      </c>
      <c r="B17" s="1">
        <v>15</v>
      </c>
      <c r="C17" s="1" t="s">
        <v>4</v>
      </c>
    </row>
    <row r="18" spans="1:3" x14ac:dyDescent="0.2">
      <c r="A18" s="1">
        <v>3.5</v>
      </c>
      <c r="B18" s="1">
        <v>15</v>
      </c>
      <c r="C18" s="1" t="s">
        <v>4</v>
      </c>
    </row>
    <row r="19" spans="1:3" x14ac:dyDescent="0.2">
      <c r="A19" s="1">
        <v>4.5</v>
      </c>
      <c r="B19" s="1">
        <v>15</v>
      </c>
      <c r="C19" s="1" t="s">
        <v>3</v>
      </c>
    </row>
    <row r="20" spans="1:3" x14ac:dyDescent="0.2">
      <c r="A20" s="1">
        <v>1.5</v>
      </c>
      <c r="B20" s="1">
        <v>27</v>
      </c>
      <c r="C20" s="1" t="s">
        <v>4</v>
      </c>
    </row>
    <row r="21" spans="1:3" x14ac:dyDescent="0.2">
      <c r="A21" s="1">
        <v>2.5</v>
      </c>
      <c r="B21" s="1">
        <v>27</v>
      </c>
      <c r="C21" s="1" t="s">
        <v>3</v>
      </c>
    </row>
    <row r="22" spans="1:3" x14ac:dyDescent="0.2">
      <c r="A22" s="1">
        <v>2.5</v>
      </c>
      <c r="B22" s="1">
        <v>27</v>
      </c>
      <c r="C22" s="1" t="s">
        <v>3</v>
      </c>
    </row>
    <row r="23" spans="1:3" x14ac:dyDescent="0.2">
      <c r="A23" s="1">
        <v>3.5</v>
      </c>
      <c r="B23" s="1">
        <v>27</v>
      </c>
      <c r="C23" s="1" t="s">
        <v>3</v>
      </c>
    </row>
    <row r="24" spans="1:3" x14ac:dyDescent="0.2">
      <c r="A24" s="1">
        <v>4.5</v>
      </c>
      <c r="B24" s="1">
        <v>27</v>
      </c>
      <c r="C24" s="1" t="s">
        <v>3</v>
      </c>
    </row>
    <row r="25" spans="1:3" x14ac:dyDescent="0.2">
      <c r="A25" s="1">
        <v>4.5</v>
      </c>
      <c r="B25" s="1">
        <v>27</v>
      </c>
      <c r="C25" s="1" t="s">
        <v>3</v>
      </c>
    </row>
    <row r="26" spans="1:3" x14ac:dyDescent="0.2">
      <c r="A26" s="1">
        <v>1.5</v>
      </c>
      <c r="B26" s="1">
        <v>39</v>
      </c>
      <c r="C26" s="1" t="s">
        <v>4</v>
      </c>
    </row>
    <row r="27" spans="1:3" x14ac:dyDescent="0.2">
      <c r="A27" s="1">
        <v>2.5</v>
      </c>
      <c r="B27" s="1">
        <v>39</v>
      </c>
      <c r="C27" s="1" t="s">
        <v>3</v>
      </c>
    </row>
    <row r="28" spans="1:3" x14ac:dyDescent="0.2">
      <c r="A28" s="1">
        <v>2.5</v>
      </c>
      <c r="B28" s="1">
        <v>39</v>
      </c>
      <c r="C28" s="1" t="s">
        <v>3</v>
      </c>
    </row>
    <row r="29" spans="1:3" x14ac:dyDescent="0.2">
      <c r="A29" s="1">
        <v>3.5</v>
      </c>
      <c r="B29" s="1">
        <v>39</v>
      </c>
      <c r="C29" s="1" t="s">
        <v>3</v>
      </c>
    </row>
    <row r="30" spans="1:3" x14ac:dyDescent="0.2">
      <c r="A30" s="1">
        <v>4.5</v>
      </c>
      <c r="B30" s="1">
        <v>39</v>
      </c>
      <c r="C30" s="1" t="s">
        <v>3</v>
      </c>
    </row>
    <row r="31" spans="1:3" x14ac:dyDescent="0.2">
      <c r="A31" s="1">
        <v>4.5</v>
      </c>
      <c r="B31" s="1">
        <v>39</v>
      </c>
      <c r="C31" s="1" t="s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tabSelected="1" workbookViewId="0">
      <selection activeCell="W35" sqref="W35"/>
    </sheetView>
  </sheetViews>
  <sheetFormatPr baseColWidth="10" defaultRowHeight="16" x14ac:dyDescent="0.2"/>
  <cols>
    <col min="1" max="1" width="5.5" bestFit="1" customWidth="1"/>
    <col min="2" max="2" width="2.33203125" customWidth="1"/>
    <col min="3" max="3" width="6.1640625" bestFit="1" customWidth="1"/>
    <col min="4" max="4" width="3.1640625" bestFit="1" customWidth="1"/>
    <col min="5" max="5" width="5.83203125" customWidth="1"/>
    <col min="6" max="6" width="6.1640625" customWidth="1"/>
    <col min="7" max="7" width="4.6640625" customWidth="1"/>
    <col min="8" max="8" width="4.6640625" bestFit="1" customWidth="1"/>
    <col min="9" max="9" width="3" customWidth="1"/>
    <col min="10" max="10" width="6.1640625" bestFit="1" customWidth="1"/>
    <col min="11" max="11" width="3.1640625" bestFit="1" customWidth="1"/>
    <col min="12" max="12" width="5.83203125" customWidth="1"/>
    <col min="13" max="13" width="6.1640625" customWidth="1"/>
    <col min="14" max="14" width="6.1640625" bestFit="1" customWidth="1"/>
    <col min="15" max="15" width="4.6640625" bestFit="1" customWidth="1"/>
    <col min="16" max="16" width="2.83203125" bestFit="1" customWidth="1"/>
    <col min="17" max="17" width="5.33203125" bestFit="1" customWidth="1"/>
    <col min="18" max="18" width="3.83203125" bestFit="1" customWidth="1"/>
    <col min="19" max="19" width="7.1640625" bestFit="1" customWidth="1"/>
    <col min="20" max="21" width="7.1640625" customWidth="1"/>
    <col min="22" max="22" width="4.1640625" customWidth="1"/>
    <col min="23" max="23" width="5.1640625" bestFit="1" customWidth="1"/>
    <col min="24" max="24" width="10.33203125" bestFit="1" customWidth="1"/>
    <col min="25" max="25" width="12.1640625" customWidth="1"/>
    <col min="26" max="26" width="6.1640625" bestFit="1" customWidth="1"/>
    <col min="27" max="27" width="11.33203125" bestFit="1" customWidth="1"/>
    <col min="28" max="28" width="12.1640625" customWidth="1"/>
    <col min="29" max="29" width="6.6640625" bestFit="1" customWidth="1"/>
    <col min="30" max="30" width="11.83203125" bestFit="1" customWidth="1"/>
    <col min="31" max="31" width="11.83203125" customWidth="1"/>
    <col min="32" max="32" width="21" style="1" bestFit="1" customWidth="1"/>
    <col min="33" max="33" width="23.33203125" style="1" bestFit="1" customWidth="1"/>
    <col min="34" max="34" width="27.33203125" style="1" bestFit="1" customWidth="1"/>
    <col min="35" max="35" width="10.83203125" style="1"/>
  </cols>
  <sheetData>
    <row r="1" spans="1:34" x14ac:dyDescent="0.2">
      <c r="A1" s="2" t="s">
        <v>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U1" t="s">
        <v>21</v>
      </c>
      <c r="V1">
        <f>V2+V3</f>
        <v>30</v>
      </c>
      <c r="W1" t="s">
        <v>19</v>
      </c>
      <c r="X1" t="s">
        <v>22</v>
      </c>
      <c r="Y1" t="s">
        <v>23</v>
      </c>
      <c r="Z1" t="s">
        <v>25</v>
      </c>
      <c r="AA1" t="s">
        <v>26</v>
      </c>
      <c r="AB1" t="s">
        <v>27</v>
      </c>
      <c r="AC1" t="s">
        <v>30</v>
      </c>
      <c r="AD1" t="s">
        <v>31</v>
      </c>
      <c r="AE1" t="s">
        <v>32</v>
      </c>
      <c r="AF1" s="30" t="s">
        <v>14</v>
      </c>
      <c r="AG1" s="30" t="s">
        <v>15</v>
      </c>
      <c r="AH1" s="30" t="s">
        <v>2</v>
      </c>
    </row>
    <row r="2" spans="1:34" x14ac:dyDescent="0.2">
      <c r="U2" t="s">
        <v>4</v>
      </c>
      <c r="V2" s="1">
        <f>COUNTIF(AH2:AH31,U2)</f>
        <v>15</v>
      </c>
      <c r="W2" s="1">
        <f>IF(AF2&lt;3, 1, 0)</f>
        <v>1</v>
      </c>
      <c r="X2" s="1">
        <f>IF(AND(AF2&lt;3,AH2="Yes"), 1, 0)</f>
        <v>1</v>
      </c>
      <c r="Y2" s="1">
        <f>IF(AND(AF2&gt;=3,AH2="Yes"), 1, 0)</f>
        <v>0</v>
      </c>
      <c r="Z2" s="1">
        <f>IF(AG2&lt;20, 1, 0)</f>
        <v>1</v>
      </c>
      <c r="AA2" s="1">
        <f>IF(AND(AG2&lt;20,AH2="Yes"), 1, 0)</f>
        <v>1</v>
      </c>
      <c r="AB2" s="1">
        <f>IF(AND(AG2&gt;20,AH2="Yes"), 1, 0)</f>
        <v>0</v>
      </c>
      <c r="AC2" s="1"/>
      <c r="AD2" s="1"/>
      <c r="AE2" s="1"/>
      <c r="AF2" s="1">
        <v>1.5</v>
      </c>
      <c r="AG2" s="1">
        <v>11</v>
      </c>
      <c r="AH2" s="1" t="s">
        <v>3</v>
      </c>
    </row>
    <row r="3" spans="1:34" x14ac:dyDescent="0.2">
      <c r="A3" s="3" t="s">
        <v>6</v>
      </c>
      <c r="C3" s="4"/>
      <c r="D3" s="5"/>
      <c r="E3" s="6">
        <v>30</v>
      </c>
      <c r="F3" s="6"/>
      <c r="G3" s="6"/>
      <c r="H3" s="6"/>
      <c r="U3" t="s">
        <v>3</v>
      </c>
      <c r="V3" s="1">
        <f>COUNTIF(AH2:AH31,U3)</f>
        <v>15</v>
      </c>
      <c r="W3" s="1">
        <f>IF(AF3&lt;3, 1, 0)</f>
        <v>1</v>
      </c>
      <c r="X3" s="1">
        <f t="shared" ref="X3:X31" si="0">IF(AND(AF3&lt;3,AH3="Yes"), 1, 0)</f>
        <v>0</v>
      </c>
      <c r="Y3" s="1">
        <f t="shared" ref="Y3:Y31" si="1">IF(AND(AF3&gt;=3,AH3="Yes"), 1, 0)</f>
        <v>0</v>
      </c>
      <c r="Z3" s="1">
        <f t="shared" ref="Z3:Z31" si="2">IF(AG3&lt;20, 1, 0)</f>
        <v>1</v>
      </c>
      <c r="AA3" s="1">
        <f t="shared" ref="AA3:AA31" si="3">IF(AND(AG3&lt;20,AH3="Yes"), 1, 0)</f>
        <v>0</v>
      </c>
      <c r="AB3" s="1">
        <f t="shared" ref="AB3:AB31" si="4">IF(AND(AG3&gt;20,AH3="Yes"), 1, 0)</f>
        <v>0</v>
      </c>
      <c r="AC3" s="1"/>
      <c r="AD3" s="1"/>
      <c r="AE3" s="1"/>
      <c r="AF3" s="1">
        <v>2.5</v>
      </c>
      <c r="AG3" s="1">
        <v>11</v>
      </c>
      <c r="AH3" s="1" t="s">
        <v>4</v>
      </c>
    </row>
    <row r="4" spans="1:34" x14ac:dyDescent="0.2">
      <c r="A4" s="7"/>
      <c r="C4" s="8" t="s">
        <v>16</v>
      </c>
      <c r="D4" s="9" t="s">
        <v>7</v>
      </c>
      <c r="E4" s="6">
        <f>V2</f>
        <v>15</v>
      </c>
      <c r="F4" s="6"/>
      <c r="G4" s="6">
        <f>E4/$E$3</f>
        <v>0.5</v>
      </c>
      <c r="H4" s="6"/>
      <c r="W4" s="1">
        <f>IF(AF4&lt;3, 1, 0)</f>
        <v>1</v>
      </c>
      <c r="X4" s="1">
        <f t="shared" si="0"/>
        <v>0</v>
      </c>
      <c r="Y4" s="1">
        <f t="shared" si="1"/>
        <v>0</v>
      </c>
      <c r="Z4" s="1">
        <f t="shared" si="2"/>
        <v>1</v>
      </c>
      <c r="AA4" s="1">
        <f t="shared" si="3"/>
        <v>0</v>
      </c>
      <c r="AB4" s="1">
        <f t="shared" si="4"/>
        <v>0</v>
      </c>
      <c r="AC4" s="1"/>
      <c r="AD4" s="1"/>
      <c r="AE4" s="1"/>
      <c r="AF4" s="1">
        <v>2.5</v>
      </c>
      <c r="AG4" s="1">
        <v>11</v>
      </c>
      <c r="AH4" s="1" t="s">
        <v>4</v>
      </c>
    </row>
    <row r="5" spans="1:34" x14ac:dyDescent="0.2">
      <c r="A5" s="7"/>
      <c r="C5" s="8" t="s">
        <v>17</v>
      </c>
      <c r="D5" s="9" t="s">
        <v>8</v>
      </c>
      <c r="E5" s="6">
        <f>V3</f>
        <v>15</v>
      </c>
      <c r="F5" s="6"/>
      <c r="G5" s="6">
        <f>E5/$E$3</f>
        <v>0.5</v>
      </c>
      <c r="H5" s="6"/>
      <c r="T5" s="29"/>
      <c r="U5" s="29" t="s">
        <v>19</v>
      </c>
      <c r="V5">
        <f>SUM(W2:W31)</f>
        <v>15</v>
      </c>
      <c r="W5" s="1">
        <f>IF(AF5&lt;3, 1, 0)</f>
        <v>0</v>
      </c>
      <c r="X5" s="1">
        <f t="shared" si="0"/>
        <v>0</v>
      </c>
      <c r="Y5" s="1">
        <f t="shared" si="1"/>
        <v>0</v>
      </c>
      <c r="Z5" s="1">
        <f t="shared" si="2"/>
        <v>1</v>
      </c>
      <c r="AA5" s="1">
        <f t="shared" si="3"/>
        <v>0</v>
      </c>
      <c r="AB5" s="1">
        <f t="shared" si="4"/>
        <v>0</v>
      </c>
      <c r="AC5" s="1"/>
      <c r="AD5" s="1"/>
      <c r="AE5" s="1"/>
      <c r="AF5" s="1">
        <v>3.5</v>
      </c>
      <c r="AG5" s="1">
        <v>11</v>
      </c>
      <c r="AH5" s="1" t="s">
        <v>4</v>
      </c>
    </row>
    <row r="6" spans="1:34" x14ac:dyDescent="0.2">
      <c r="A6" s="10"/>
      <c r="C6" s="11" t="s">
        <v>9</v>
      </c>
      <c r="D6" s="11"/>
      <c r="E6" s="12">
        <f>G4*(1-G4) + G5*(1-G5)</f>
        <v>0.5</v>
      </c>
      <c r="F6" s="12"/>
      <c r="G6" s="12"/>
      <c r="H6" s="12"/>
      <c r="T6" s="29"/>
      <c r="U6" s="29" t="s">
        <v>20</v>
      </c>
      <c r="V6">
        <f>V1-V5</f>
        <v>15</v>
      </c>
      <c r="W6" s="1">
        <f>IF(AF6&lt;3, 1, 0)</f>
        <v>0</v>
      </c>
      <c r="X6" s="1">
        <f t="shared" si="0"/>
        <v>0</v>
      </c>
      <c r="Y6" s="1">
        <f t="shared" si="1"/>
        <v>0</v>
      </c>
      <c r="Z6" s="1">
        <f t="shared" si="2"/>
        <v>1</v>
      </c>
      <c r="AA6" s="1">
        <f t="shared" si="3"/>
        <v>0</v>
      </c>
      <c r="AB6" s="1">
        <f t="shared" si="4"/>
        <v>0</v>
      </c>
      <c r="AC6" s="1"/>
      <c r="AD6" s="1"/>
      <c r="AE6" s="1"/>
      <c r="AF6" s="1">
        <v>3.5</v>
      </c>
      <c r="AG6" s="1">
        <v>11</v>
      </c>
      <c r="AH6" s="1" t="s">
        <v>4</v>
      </c>
    </row>
    <row r="7" spans="1:34" x14ac:dyDescent="0.2">
      <c r="W7" s="1">
        <f>IF(AF7&lt;3, 1, 0)</f>
        <v>0</v>
      </c>
      <c r="X7" s="1">
        <f t="shared" si="0"/>
        <v>0</v>
      </c>
      <c r="Y7" s="1">
        <f t="shared" si="1"/>
        <v>1</v>
      </c>
      <c r="Z7" s="1">
        <f t="shared" si="2"/>
        <v>1</v>
      </c>
      <c r="AA7" s="1">
        <f t="shared" si="3"/>
        <v>1</v>
      </c>
      <c r="AB7" s="1">
        <f t="shared" si="4"/>
        <v>0</v>
      </c>
      <c r="AC7" s="1"/>
      <c r="AD7" s="1"/>
      <c r="AE7" s="1"/>
      <c r="AF7" s="1">
        <v>4.5</v>
      </c>
      <c r="AG7" s="1">
        <v>11</v>
      </c>
      <c r="AH7" s="1" t="s">
        <v>3</v>
      </c>
    </row>
    <row r="8" spans="1:34" x14ac:dyDescent="0.2">
      <c r="A8" s="3" t="s">
        <v>10</v>
      </c>
      <c r="C8" s="6"/>
      <c r="D8" s="6"/>
      <c r="E8" s="6">
        <f>E3</f>
        <v>30</v>
      </c>
      <c r="F8" s="6"/>
      <c r="G8" s="6"/>
      <c r="H8" s="6"/>
      <c r="J8" s="6"/>
      <c r="K8" s="6"/>
      <c r="L8" s="6">
        <f>E3</f>
        <v>30</v>
      </c>
      <c r="M8" s="6"/>
      <c r="N8" s="6"/>
      <c r="O8" s="6"/>
      <c r="U8" t="s">
        <v>25</v>
      </c>
      <c r="V8">
        <f>SUM(Z2:Z31)</f>
        <v>18</v>
      </c>
      <c r="W8" s="1">
        <f>IF(AF8&lt;3, 1, 0)</f>
        <v>1</v>
      </c>
      <c r="X8" s="1">
        <f t="shared" si="0"/>
        <v>1</v>
      </c>
      <c r="Y8" s="1">
        <f t="shared" si="1"/>
        <v>0</v>
      </c>
      <c r="Z8" s="1">
        <f t="shared" si="2"/>
        <v>1</v>
      </c>
      <c r="AA8" s="1">
        <f t="shared" si="3"/>
        <v>1</v>
      </c>
      <c r="AB8" s="1">
        <f t="shared" si="4"/>
        <v>0</v>
      </c>
      <c r="AC8" s="1"/>
      <c r="AD8" s="1"/>
      <c r="AE8" s="1"/>
      <c r="AF8" s="1">
        <v>1.5</v>
      </c>
      <c r="AG8" s="1">
        <v>13</v>
      </c>
      <c r="AH8" s="1" t="s">
        <v>3</v>
      </c>
    </row>
    <row r="9" spans="1:34" x14ac:dyDescent="0.2">
      <c r="A9" s="7"/>
      <c r="C9" s="6"/>
      <c r="D9" s="6"/>
      <c r="E9" s="13" t="s">
        <v>18</v>
      </c>
      <c r="F9" s="14"/>
      <c r="G9" s="14"/>
      <c r="H9" s="15"/>
      <c r="J9" s="6"/>
      <c r="K9" s="6"/>
      <c r="L9" s="13" t="s">
        <v>24</v>
      </c>
      <c r="M9" s="14"/>
      <c r="N9" s="14"/>
      <c r="O9" s="15"/>
      <c r="U9" t="s">
        <v>28</v>
      </c>
      <c r="V9">
        <f>V1-V8</f>
        <v>12</v>
      </c>
      <c r="W9" s="1">
        <f>IF(AF9&lt;3, 1, 0)</f>
        <v>1</v>
      </c>
      <c r="X9" s="1">
        <f t="shared" si="0"/>
        <v>0</v>
      </c>
      <c r="Y9" s="1">
        <f t="shared" si="1"/>
        <v>0</v>
      </c>
      <c r="Z9" s="1">
        <f t="shared" si="2"/>
        <v>1</v>
      </c>
      <c r="AA9" s="1">
        <f t="shared" si="3"/>
        <v>0</v>
      </c>
      <c r="AB9" s="1">
        <f t="shared" si="4"/>
        <v>0</v>
      </c>
      <c r="AC9" s="1"/>
      <c r="AD9" s="1"/>
      <c r="AE9" s="1"/>
      <c r="AF9" s="1">
        <v>2.5</v>
      </c>
      <c r="AG9" s="1">
        <v>13</v>
      </c>
      <c r="AH9" s="1" t="s">
        <v>4</v>
      </c>
    </row>
    <row r="10" spans="1:34" x14ac:dyDescent="0.2">
      <c r="A10" s="7"/>
      <c r="C10" s="6"/>
      <c r="D10" s="6"/>
      <c r="E10" s="6" t="s">
        <v>3</v>
      </c>
      <c r="F10" s="6"/>
      <c r="G10" s="6" t="s">
        <v>4</v>
      </c>
      <c r="H10" s="6"/>
      <c r="J10" s="6"/>
      <c r="K10" s="6"/>
      <c r="L10" s="6" t="s">
        <v>3</v>
      </c>
      <c r="M10" s="6"/>
      <c r="N10" s="6" t="s">
        <v>4</v>
      </c>
      <c r="O10" s="6"/>
      <c r="W10" s="1">
        <f>IF(AF10&lt;3, 1, 0)</f>
        <v>1</v>
      </c>
      <c r="X10" s="1">
        <f t="shared" si="0"/>
        <v>0</v>
      </c>
      <c r="Y10" s="1">
        <f t="shared" si="1"/>
        <v>0</v>
      </c>
      <c r="Z10" s="1">
        <f t="shared" si="2"/>
        <v>1</v>
      </c>
      <c r="AA10" s="1">
        <f t="shared" si="3"/>
        <v>0</v>
      </c>
      <c r="AB10" s="1">
        <f t="shared" si="4"/>
        <v>0</v>
      </c>
      <c r="AC10" s="1"/>
      <c r="AD10" s="1"/>
      <c r="AE10" s="1"/>
      <c r="AF10" s="1">
        <v>2.5</v>
      </c>
      <c r="AG10" s="1">
        <v>13</v>
      </c>
      <c r="AH10" s="1" t="s">
        <v>4</v>
      </c>
    </row>
    <row r="11" spans="1:34" x14ac:dyDescent="0.2">
      <c r="A11" s="7"/>
      <c r="C11" s="6"/>
      <c r="D11" s="6"/>
      <c r="E11" s="9" t="s">
        <v>11</v>
      </c>
      <c r="F11" s="9" t="s">
        <v>12</v>
      </c>
      <c r="G11" s="9" t="s">
        <v>11</v>
      </c>
      <c r="H11" s="9" t="s">
        <v>12</v>
      </c>
      <c r="J11" s="6"/>
      <c r="K11" s="6"/>
      <c r="L11" s="9" t="s">
        <v>11</v>
      </c>
      <c r="M11" s="9" t="s">
        <v>12</v>
      </c>
      <c r="N11" s="9" t="s">
        <v>11</v>
      </c>
      <c r="O11" s="9" t="s">
        <v>12</v>
      </c>
      <c r="W11" s="1">
        <f>IF(AF11&lt;3, 1, 0)</f>
        <v>0</v>
      </c>
      <c r="X11" s="1">
        <f t="shared" si="0"/>
        <v>0</v>
      </c>
      <c r="Y11" s="1">
        <f t="shared" si="1"/>
        <v>0</v>
      </c>
      <c r="Z11" s="1">
        <f t="shared" si="2"/>
        <v>1</v>
      </c>
      <c r="AA11" s="1">
        <f t="shared" si="3"/>
        <v>0</v>
      </c>
      <c r="AB11" s="1">
        <f t="shared" si="4"/>
        <v>0</v>
      </c>
      <c r="AC11" s="1"/>
      <c r="AD11" s="1"/>
      <c r="AE11" s="1"/>
      <c r="AF11" s="1">
        <v>3.5</v>
      </c>
      <c r="AG11" s="1">
        <v>13</v>
      </c>
      <c r="AH11" s="1" t="s">
        <v>4</v>
      </c>
    </row>
    <row r="12" spans="1:34" x14ac:dyDescent="0.2">
      <c r="A12" s="7"/>
      <c r="C12" s="6"/>
      <c r="D12" s="6"/>
      <c r="E12" s="16">
        <f>V5</f>
        <v>15</v>
      </c>
      <c r="F12" s="16">
        <f>E12/$E$8</f>
        <v>0.5</v>
      </c>
      <c r="G12" s="16">
        <f>V6</f>
        <v>15</v>
      </c>
      <c r="H12" s="16">
        <f>G12/$E$8</f>
        <v>0.5</v>
      </c>
      <c r="J12" s="6"/>
      <c r="K12" s="6"/>
      <c r="L12" s="16">
        <f>V8</f>
        <v>18</v>
      </c>
      <c r="M12" s="16">
        <f>L12/$E$8</f>
        <v>0.6</v>
      </c>
      <c r="N12" s="16">
        <f>V9</f>
        <v>12</v>
      </c>
      <c r="O12" s="16">
        <f>N12/$E$8</f>
        <v>0.4</v>
      </c>
      <c r="W12" s="1">
        <f>IF(AF12&lt;3, 1, 0)</f>
        <v>0</v>
      </c>
      <c r="X12" s="1">
        <f t="shared" si="0"/>
        <v>0</v>
      </c>
      <c r="Y12" s="1">
        <f t="shared" si="1"/>
        <v>0</v>
      </c>
      <c r="Z12" s="1">
        <f t="shared" si="2"/>
        <v>1</v>
      </c>
      <c r="AA12" s="1">
        <f t="shared" si="3"/>
        <v>0</v>
      </c>
      <c r="AB12" s="1">
        <f t="shared" si="4"/>
        <v>0</v>
      </c>
      <c r="AC12" s="1"/>
      <c r="AD12" s="1"/>
      <c r="AE12" s="1"/>
      <c r="AF12" s="1">
        <v>3.5</v>
      </c>
      <c r="AG12" s="1">
        <v>13</v>
      </c>
      <c r="AH12" s="1" t="s">
        <v>4</v>
      </c>
    </row>
    <row r="13" spans="1:34" x14ac:dyDescent="0.2">
      <c r="A13" s="7"/>
      <c r="C13" s="8" t="s">
        <v>16</v>
      </c>
      <c r="D13" s="9" t="s">
        <v>7</v>
      </c>
      <c r="E13" s="16">
        <f>E12-E14</f>
        <v>8</v>
      </c>
      <c r="F13" s="17">
        <f>E13/E$12</f>
        <v>0.53333333333333333</v>
      </c>
      <c r="G13" s="16">
        <f>G12-G14</f>
        <v>7</v>
      </c>
      <c r="H13" s="17">
        <f>G13/G$12</f>
        <v>0.46666666666666667</v>
      </c>
      <c r="J13" s="8" t="s">
        <v>16</v>
      </c>
      <c r="K13" s="9" t="s">
        <v>7</v>
      </c>
      <c r="L13" s="16">
        <f>L12-L14</f>
        <v>13</v>
      </c>
      <c r="M13" s="17">
        <f>L13/L$12</f>
        <v>0.72222222222222221</v>
      </c>
      <c r="N13" s="16">
        <f>N12-N14</f>
        <v>2</v>
      </c>
      <c r="O13" s="17">
        <f>N13/N$12</f>
        <v>0.16666666666666666</v>
      </c>
      <c r="W13" s="1">
        <f>IF(AF13&lt;3, 1, 0)</f>
        <v>0</v>
      </c>
      <c r="X13" s="1">
        <f t="shared" si="0"/>
        <v>0</v>
      </c>
      <c r="Y13" s="1">
        <f t="shared" si="1"/>
        <v>0</v>
      </c>
      <c r="Z13" s="1">
        <f t="shared" si="2"/>
        <v>1</v>
      </c>
      <c r="AA13" s="1">
        <f t="shared" si="3"/>
        <v>0</v>
      </c>
      <c r="AB13" s="1">
        <f t="shared" si="4"/>
        <v>0</v>
      </c>
      <c r="AC13" s="1"/>
      <c r="AD13" s="1"/>
      <c r="AE13" s="1"/>
      <c r="AF13" s="1">
        <v>4.5</v>
      </c>
      <c r="AG13" s="1">
        <v>13</v>
      </c>
      <c r="AH13" s="1" t="s">
        <v>4</v>
      </c>
    </row>
    <row r="14" spans="1:34" x14ac:dyDescent="0.2">
      <c r="A14" s="7"/>
      <c r="C14" s="8" t="s">
        <v>17</v>
      </c>
      <c r="D14" s="9" t="s">
        <v>8</v>
      </c>
      <c r="E14" s="16">
        <f>SUM(X2:X31)</f>
        <v>7</v>
      </c>
      <c r="F14" s="17">
        <f>E14/E$12</f>
        <v>0.46666666666666667</v>
      </c>
      <c r="G14" s="16">
        <f>SUM(Y2:Y31)</f>
        <v>8</v>
      </c>
      <c r="H14" s="17">
        <f>G14/G$12</f>
        <v>0.53333333333333333</v>
      </c>
      <c r="J14" s="8" t="s">
        <v>17</v>
      </c>
      <c r="K14" s="9" t="s">
        <v>8</v>
      </c>
      <c r="L14" s="16">
        <f>SUM(AA2:AA31)</f>
        <v>5</v>
      </c>
      <c r="M14" s="17">
        <f>L14/L$12</f>
        <v>0.27777777777777779</v>
      </c>
      <c r="N14" s="16">
        <f>SUM(AB2:AB31)</f>
        <v>10</v>
      </c>
      <c r="O14" s="17">
        <f>N14/N$12</f>
        <v>0.83333333333333337</v>
      </c>
      <c r="W14" s="1">
        <f>IF(AF14&lt;3, 1, 0)</f>
        <v>1</v>
      </c>
      <c r="X14" s="1">
        <f t="shared" si="0"/>
        <v>1</v>
      </c>
      <c r="Y14" s="1">
        <f t="shared" si="1"/>
        <v>0</v>
      </c>
      <c r="Z14" s="1">
        <f t="shared" si="2"/>
        <v>1</v>
      </c>
      <c r="AA14" s="1">
        <f t="shared" si="3"/>
        <v>1</v>
      </c>
      <c r="AB14" s="1">
        <f t="shared" si="4"/>
        <v>0</v>
      </c>
      <c r="AC14" s="1"/>
      <c r="AD14" s="1"/>
      <c r="AE14" s="1"/>
      <c r="AF14" s="1">
        <v>1.5</v>
      </c>
      <c r="AG14" s="1">
        <v>15</v>
      </c>
      <c r="AH14" s="1" t="s">
        <v>3</v>
      </c>
    </row>
    <row r="15" spans="1:34" x14ac:dyDescent="0.2">
      <c r="A15" s="7"/>
      <c r="C15" s="18" t="s">
        <v>9</v>
      </c>
      <c r="D15" s="18"/>
      <c r="E15" s="19">
        <f>F13*(1-F13)+F14*(1-F14)</f>
        <v>0.49777777777777776</v>
      </c>
      <c r="F15" s="19"/>
      <c r="G15" s="19">
        <f>H13*(1-H13)+H14*(1-H14)</f>
        <v>0.49777777777777776</v>
      </c>
      <c r="H15" s="19"/>
      <c r="J15" s="18" t="s">
        <v>9</v>
      </c>
      <c r="K15" s="18"/>
      <c r="L15" s="19">
        <f>M13*(1-M13)+M14*(1-M14)</f>
        <v>0.40123456790123457</v>
      </c>
      <c r="M15" s="19"/>
      <c r="N15" s="19">
        <f>O13*(1-O13)+O14*(1-O14)</f>
        <v>0.27777777777777779</v>
      </c>
      <c r="O15" s="19"/>
      <c r="W15" s="1">
        <f>IF(AF15&lt;3, 1, 0)</f>
        <v>1</v>
      </c>
      <c r="X15" s="1">
        <f t="shared" si="0"/>
        <v>0</v>
      </c>
      <c r="Y15" s="1">
        <f t="shared" si="1"/>
        <v>0</v>
      </c>
      <c r="Z15" s="1">
        <f t="shared" si="2"/>
        <v>1</v>
      </c>
      <c r="AA15" s="1">
        <f t="shared" si="3"/>
        <v>0</v>
      </c>
      <c r="AB15" s="1">
        <f t="shared" si="4"/>
        <v>0</v>
      </c>
      <c r="AC15" s="1"/>
      <c r="AD15" s="1"/>
      <c r="AE15" s="1"/>
      <c r="AF15" s="1">
        <v>2.5</v>
      </c>
      <c r="AG15" s="1">
        <v>15</v>
      </c>
      <c r="AH15" s="1" t="s">
        <v>4</v>
      </c>
    </row>
    <row r="16" spans="1:34" x14ac:dyDescent="0.2">
      <c r="A16" s="10"/>
      <c r="C16" s="18"/>
      <c r="D16" s="18"/>
      <c r="E16" s="12">
        <f>F12*E15+H12*G15</f>
        <v>0.49777777777777776</v>
      </c>
      <c r="F16" s="12"/>
      <c r="G16" s="12"/>
      <c r="H16" s="12"/>
      <c r="J16" s="18"/>
      <c r="K16" s="18"/>
      <c r="L16" s="12">
        <f>M12*L15+O12*N15</f>
        <v>0.35185185185185186</v>
      </c>
      <c r="M16" s="12"/>
      <c r="N16" s="12"/>
      <c r="O16" s="12"/>
      <c r="W16" s="1">
        <f>IF(AF16&lt;3, 1, 0)</f>
        <v>1</v>
      </c>
      <c r="X16" s="1">
        <f t="shared" si="0"/>
        <v>0</v>
      </c>
      <c r="Y16" s="1">
        <f t="shared" si="1"/>
        <v>0</v>
      </c>
      <c r="Z16" s="1">
        <f t="shared" si="2"/>
        <v>1</v>
      </c>
      <c r="AA16" s="1">
        <f t="shared" si="3"/>
        <v>0</v>
      </c>
      <c r="AB16" s="1">
        <f t="shared" si="4"/>
        <v>0</v>
      </c>
      <c r="AC16" s="1"/>
      <c r="AD16" s="1"/>
      <c r="AE16" s="1"/>
      <c r="AF16" s="1">
        <v>2.5</v>
      </c>
      <c r="AG16" s="1">
        <v>15</v>
      </c>
      <c r="AH16" s="1" t="s">
        <v>4</v>
      </c>
    </row>
    <row r="17" spans="3:34" x14ac:dyDescent="0.2">
      <c r="C17" s="20" t="s">
        <v>13</v>
      </c>
      <c r="D17" s="21"/>
      <c r="E17" s="22">
        <f>E6-E16</f>
        <v>2.2222222222222365E-3</v>
      </c>
      <c r="F17" s="23"/>
      <c r="G17" s="23"/>
      <c r="H17" s="24"/>
      <c r="J17" s="20" t="s">
        <v>13</v>
      </c>
      <c r="K17" s="25"/>
      <c r="L17" s="26">
        <f>E6-L16</f>
        <v>0.14814814814814814</v>
      </c>
      <c r="M17" s="27"/>
      <c r="N17" s="27"/>
      <c r="O17" s="28"/>
      <c r="W17" s="1">
        <f>IF(AF17&lt;3, 1, 0)</f>
        <v>0</v>
      </c>
      <c r="X17" s="1">
        <f t="shared" si="0"/>
        <v>0</v>
      </c>
      <c r="Y17" s="1">
        <f t="shared" si="1"/>
        <v>0</v>
      </c>
      <c r="Z17" s="1">
        <f t="shared" si="2"/>
        <v>1</v>
      </c>
      <c r="AA17" s="1">
        <f t="shared" si="3"/>
        <v>0</v>
      </c>
      <c r="AB17" s="1">
        <f t="shared" si="4"/>
        <v>0</v>
      </c>
      <c r="AC17" s="1"/>
      <c r="AD17" s="1"/>
      <c r="AE17" s="1"/>
      <c r="AF17" s="1">
        <v>3.5</v>
      </c>
      <c r="AG17" s="1">
        <v>15</v>
      </c>
      <c r="AH17" s="1" t="s">
        <v>4</v>
      </c>
    </row>
    <row r="18" spans="3:34" x14ac:dyDescent="0.2">
      <c r="W18" s="1">
        <f>IF(AF18&lt;3, 1, 0)</f>
        <v>0</v>
      </c>
      <c r="X18" s="1">
        <f t="shared" si="0"/>
        <v>0</v>
      </c>
      <c r="Y18" s="1">
        <f t="shared" si="1"/>
        <v>0</v>
      </c>
      <c r="Z18" s="1">
        <f t="shared" si="2"/>
        <v>1</v>
      </c>
      <c r="AA18" s="1">
        <f t="shared" si="3"/>
        <v>0</v>
      </c>
      <c r="AB18" s="1">
        <f t="shared" si="4"/>
        <v>0</v>
      </c>
      <c r="AC18" s="1"/>
      <c r="AD18" s="1"/>
      <c r="AE18" s="1"/>
      <c r="AF18" s="1">
        <v>3.5</v>
      </c>
      <c r="AG18" s="1">
        <v>15</v>
      </c>
      <c r="AH18" s="1" t="s">
        <v>4</v>
      </c>
    </row>
    <row r="19" spans="3:34" x14ac:dyDescent="0.2">
      <c r="N19" s="6"/>
      <c r="O19" s="6"/>
      <c r="P19" s="6">
        <f>N12</f>
        <v>12</v>
      </c>
      <c r="Q19" s="6"/>
      <c r="R19" s="6"/>
      <c r="S19" s="6"/>
      <c r="T19" s="31"/>
      <c r="U19" s="31"/>
      <c r="W19" s="1">
        <f>IF(AF19&lt;3, 1, 0)</f>
        <v>0</v>
      </c>
      <c r="X19" s="1">
        <f t="shared" si="0"/>
        <v>0</v>
      </c>
      <c r="Y19" s="1">
        <f t="shared" si="1"/>
        <v>1</v>
      </c>
      <c r="Z19" s="1">
        <f t="shared" si="2"/>
        <v>1</v>
      </c>
      <c r="AA19" s="1">
        <f t="shared" si="3"/>
        <v>1</v>
      </c>
      <c r="AB19" s="1">
        <f t="shared" si="4"/>
        <v>0</v>
      </c>
      <c r="AC19" s="1"/>
      <c r="AD19" s="1"/>
      <c r="AE19" s="1"/>
      <c r="AF19" s="1">
        <v>4.5</v>
      </c>
      <c r="AG19" s="1">
        <v>15</v>
      </c>
      <c r="AH19" s="1" t="s">
        <v>3</v>
      </c>
    </row>
    <row r="20" spans="3:34" x14ac:dyDescent="0.2">
      <c r="N20" s="6"/>
      <c r="O20" s="6"/>
      <c r="P20" s="13" t="s">
        <v>29</v>
      </c>
      <c r="Q20" s="14"/>
      <c r="R20" s="14"/>
      <c r="S20" s="15"/>
      <c r="T20" s="32"/>
      <c r="U20" s="32"/>
      <c r="W20" s="1">
        <f>IF(AF20&lt;3, 1, 0)</f>
        <v>1</v>
      </c>
      <c r="X20" s="1">
        <f t="shared" si="0"/>
        <v>0</v>
      </c>
      <c r="Y20" s="1">
        <f t="shared" si="1"/>
        <v>0</v>
      </c>
      <c r="Z20" s="1">
        <f t="shared" si="2"/>
        <v>0</v>
      </c>
      <c r="AA20" s="1">
        <f t="shared" si="3"/>
        <v>0</v>
      </c>
      <c r="AB20" s="1">
        <f t="shared" si="4"/>
        <v>0</v>
      </c>
      <c r="AC20" s="1">
        <f>IF(AF20&lt;2.5, 1, 0)</f>
        <v>1</v>
      </c>
      <c r="AD20" s="1">
        <f>IF(AND(AF20&lt;2.5,AH20="Yes"), 1, 0)</f>
        <v>0</v>
      </c>
      <c r="AE20" s="1">
        <f>IF(AND(AF20&gt;2.5,AH20="Yes"), 1, 0)</f>
        <v>0</v>
      </c>
      <c r="AF20" s="1">
        <v>1.5</v>
      </c>
      <c r="AG20" s="1">
        <v>27</v>
      </c>
      <c r="AH20" s="1" t="s">
        <v>4</v>
      </c>
    </row>
    <row r="21" spans="3:34" x14ac:dyDescent="0.2">
      <c r="N21" s="6"/>
      <c r="O21" s="6"/>
      <c r="P21" s="6" t="s">
        <v>3</v>
      </c>
      <c r="Q21" s="6"/>
      <c r="R21" s="6" t="s">
        <v>4</v>
      </c>
      <c r="S21" s="6"/>
      <c r="T21" s="31"/>
      <c r="U21" s="31"/>
      <c r="W21" s="1">
        <f>IF(AF21&lt;3, 1, 0)</f>
        <v>1</v>
      </c>
      <c r="X21" s="1">
        <f t="shared" si="0"/>
        <v>1</v>
      </c>
      <c r="Y21" s="1">
        <f t="shared" si="1"/>
        <v>0</v>
      </c>
      <c r="Z21" s="1">
        <f t="shared" si="2"/>
        <v>0</v>
      </c>
      <c r="AA21" s="1">
        <f t="shared" si="3"/>
        <v>0</v>
      </c>
      <c r="AB21" s="1">
        <f t="shared" si="4"/>
        <v>1</v>
      </c>
      <c r="AC21" s="1">
        <f t="shared" ref="AC21:AC31" si="5">IF(AF21&lt;2.5, 1, 0)</f>
        <v>0</v>
      </c>
      <c r="AD21" s="1">
        <f t="shared" ref="AD21:AE31" si="6">IF(AND(AF21&lt;2.5,AH21="Yes"), 1, 0)</f>
        <v>0</v>
      </c>
      <c r="AE21" s="1">
        <f t="shared" ref="AE21:AE31" si="7">IF(AND(AF21&gt;2.5,AH21="Yes"), 1, 0)</f>
        <v>0</v>
      </c>
      <c r="AF21" s="1">
        <v>2.5</v>
      </c>
      <c r="AG21" s="1">
        <v>27</v>
      </c>
      <c r="AH21" s="1" t="s">
        <v>3</v>
      </c>
    </row>
    <row r="22" spans="3:34" x14ac:dyDescent="0.2">
      <c r="N22" s="6"/>
      <c r="O22" s="6"/>
      <c r="P22" s="9" t="s">
        <v>11</v>
      </c>
      <c r="Q22" s="9" t="s">
        <v>12</v>
      </c>
      <c r="R22" s="9" t="s">
        <v>11</v>
      </c>
      <c r="S22" s="9" t="s">
        <v>12</v>
      </c>
      <c r="T22" s="33"/>
      <c r="U22" s="33"/>
      <c r="W22" s="1">
        <f>IF(AF22&lt;3, 1, 0)</f>
        <v>1</v>
      </c>
      <c r="X22" s="1">
        <f t="shared" si="0"/>
        <v>1</v>
      </c>
      <c r="Y22" s="1">
        <f t="shared" si="1"/>
        <v>0</v>
      </c>
      <c r="Z22" s="1">
        <f t="shared" si="2"/>
        <v>0</v>
      </c>
      <c r="AA22" s="1">
        <f t="shared" si="3"/>
        <v>0</v>
      </c>
      <c r="AB22" s="1">
        <f t="shared" si="4"/>
        <v>1</v>
      </c>
      <c r="AC22" s="1">
        <f t="shared" si="5"/>
        <v>0</v>
      </c>
      <c r="AD22" s="1">
        <f t="shared" si="6"/>
        <v>0</v>
      </c>
      <c r="AE22" s="1">
        <f t="shared" si="7"/>
        <v>0</v>
      </c>
      <c r="AF22" s="1">
        <v>2.5</v>
      </c>
      <c r="AG22" s="1">
        <v>27</v>
      </c>
      <c r="AH22" s="1" t="s">
        <v>3</v>
      </c>
    </row>
    <row r="23" spans="3:34" x14ac:dyDescent="0.2">
      <c r="N23" s="6"/>
      <c r="O23" s="6"/>
      <c r="P23" s="36">
        <f>SUM(AC20:AC31)</f>
        <v>2</v>
      </c>
      <c r="Q23" s="16">
        <f>P23/$E$8</f>
        <v>6.6666666666666666E-2</v>
      </c>
      <c r="R23" s="16">
        <f>P19-P23</f>
        <v>10</v>
      </c>
      <c r="S23" s="16">
        <f>R23/$E$8</f>
        <v>0.33333333333333331</v>
      </c>
      <c r="T23" s="31"/>
      <c r="U23" s="31"/>
      <c r="W23" s="1">
        <f>IF(AF23&lt;3, 1, 0)</f>
        <v>0</v>
      </c>
      <c r="X23" s="1">
        <f t="shared" si="0"/>
        <v>0</v>
      </c>
      <c r="Y23" s="1">
        <f t="shared" si="1"/>
        <v>1</v>
      </c>
      <c r="Z23" s="1">
        <f t="shared" si="2"/>
        <v>0</v>
      </c>
      <c r="AA23" s="1">
        <f t="shared" si="3"/>
        <v>0</v>
      </c>
      <c r="AB23" s="1">
        <f t="shared" si="4"/>
        <v>1</v>
      </c>
      <c r="AC23" s="1">
        <f t="shared" si="5"/>
        <v>0</v>
      </c>
      <c r="AD23" s="1">
        <f t="shared" si="6"/>
        <v>0</v>
      </c>
      <c r="AE23" s="1">
        <f t="shared" si="7"/>
        <v>1</v>
      </c>
      <c r="AF23" s="1">
        <v>3.5</v>
      </c>
      <c r="AG23" s="1">
        <v>27</v>
      </c>
      <c r="AH23" s="1" t="s">
        <v>3</v>
      </c>
    </row>
    <row r="24" spans="3:34" x14ac:dyDescent="0.2">
      <c r="N24" s="8" t="s">
        <v>16</v>
      </c>
      <c r="O24" s="9" t="s">
        <v>7</v>
      </c>
      <c r="P24" s="16">
        <f>P23-P25</f>
        <v>2</v>
      </c>
      <c r="Q24" s="17">
        <f>P24/L$12</f>
        <v>0.1111111111111111</v>
      </c>
      <c r="R24" s="16">
        <f>R23-R25</f>
        <v>4</v>
      </c>
      <c r="S24" s="17">
        <f>R24/N$12</f>
        <v>0.33333333333333331</v>
      </c>
      <c r="T24" s="34"/>
      <c r="U24" s="34"/>
      <c r="W24" s="1">
        <f>IF(AF24&lt;3, 1, 0)</f>
        <v>0</v>
      </c>
      <c r="X24" s="1">
        <f t="shared" si="0"/>
        <v>0</v>
      </c>
      <c r="Y24" s="1">
        <f t="shared" si="1"/>
        <v>1</v>
      </c>
      <c r="Z24" s="1">
        <f t="shared" si="2"/>
        <v>0</v>
      </c>
      <c r="AA24" s="1">
        <f t="shared" si="3"/>
        <v>0</v>
      </c>
      <c r="AB24" s="1">
        <f t="shared" si="4"/>
        <v>1</v>
      </c>
      <c r="AC24" s="1">
        <f t="shared" si="5"/>
        <v>0</v>
      </c>
      <c r="AD24" s="1">
        <f t="shared" si="6"/>
        <v>0</v>
      </c>
      <c r="AE24" s="1">
        <f t="shared" si="7"/>
        <v>1</v>
      </c>
      <c r="AF24" s="1">
        <v>4.5</v>
      </c>
      <c r="AG24" s="1">
        <v>27</v>
      </c>
      <c r="AH24" s="1" t="s">
        <v>3</v>
      </c>
    </row>
    <row r="25" spans="3:34" x14ac:dyDescent="0.2">
      <c r="N25" s="8" t="s">
        <v>17</v>
      </c>
      <c r="O25" s="9" t="s">
        <v>8</v>
      </c>
      <c r="P25" s="16">
        <f>SUM(AD20:AD31)</f>
        <v>0</v>
      </c>
      <c r="Q25" s="17">
        <f>P25/L$12</f>
        <v>0</v>
      </c>
      <c r="R25" s="16">
        <f>SUM(AE20:AE31)</f>
        <v>6</v>
      </c>
      <c r="S25" s="17">
        <f>R25/N$12</f>
        <v>0.5</v>
      </c>
      <c r="T25" s="34"/>
      <c r="U25" s="34"/>
      <c r="W25" s="1">
        <f>IF(AF25&lt;3, 1, 0)</f>
        <v>0</v>
      </c>
      <c r="X25" s="1">
        <f t="shared" si="0"/>
        <v>0</v>
      </c>
      <c r="Y25" s="1">
        <f t="shared" si="1"/>
        <v>1</v>
      </c>
      <c r="Z25" s="1">
        <f t="shared" si="2"/>
        <v>0</v>
      </c>
      <c r="AA25" s="1">
        <f t="shared" si="3"/>
        <v>0</v>
      </c>
      <c r="AB25" s="1">
        <f t="shared" si="4"/>
        <v>1</v>
      </c>
      <c r="AC25" s="1">
        <f t="shared" si="5"/>
        <v>0</v>
      </c>
      <c r="AD25" s="1">
        <f t="shared" si="6"/>
        <v>0</v>
      </c>
      <c r="AE25" s="1">
        <f t="shared" si="7"/>
        <v>1</v>
      </c>
      <c r="AF25" s="1">
        <v>4.5</v>
      </c>
      <c r="AG25" s="1">
        <v>27</v>
      </c>
      <c r="AH25" s="1" t="s">
        <v>3</v>
      </c>
    </row>
    <row r="26" spans="3:34" x14ac:dyDescent="0.2">
      <c r="N26" s="18" t="s">
        <v>9</v>
      </c>
      <c r="O26" s="18"/>
      <c r="P26" s="19">
        <f>Q24*(1-Q24)+Q25*(1-Q25)</f>
        <v>9.8765432098765427E-2</v>
      </c>
      <c r="Q26" s="19"/>
      <c r="R26" s="19">
        <f>S24*(1-S24)+S25*(1-S25)</f>
        <v>0.47222222222222221</v>
      </c>
      <c r="S26" s="19"/>
      <c r="T26" s="34"/>
      <c r="U26" s="34"/>
      <c r="W26" s="1">
        <f>IF(AF26&lt;3, 1, 0)</f>
        <v>1</v>
      </c>
      <c r="X26" s="1">
        <f t="shared" si="0"/>
        <v>0</v>
      </c>
      <c r="Y26" s="1">
        <f t="shared" si="1"/>
        <v>0</v>
      </c>
      <c r="Z26" s="1">
        <f t="shared" si="2"/>
        <v>0</v>
      </c>
      <c r="AA26" s="1">
        <f t="shared" si="3"/>
        <v>0</v>
      </c>
      <c r="AB26" s="1">
        <f t="shared" si="4"/>
        <v>0</v>
      </c>
      <c r="AC26" s="1">
        <f t="shared" si="5"/>
        <v>1</v>
      </c>
      <c r="AD26" s="1">
        <f t="shared" si="6"/>
        <v>0</v>
      </c>
      <c r="AE26" s="1">
        <f t="shared" si="7"/>
        <v>0</v>
      </c>
      <c r="AF26" s="1">
        <v>1.5</v>
      </c>
      <c r="AG26" s="1">
        <v>39</v>
      </c>
      <c r="AH26" s="1" t="s">
        <v>4</v>
      </c>
    </row>
    <row r="27" spans="3:34" x14ac:dyDescent="0.2">
      <c r="N27" s="18"/>
      <c r="O27" s="18"/>
      <c r="P27" s="12">
        <f>Q23*P26+S23*R26</f>
        <v>0.16399176954732508</v>
      </c>
      <c r="Q27" s="12"/>
      <c r="R27" s="12"/>
      <c r="S27" s="12"/>
      <c r="T27" s="35"/>
      <c r="U27" s="35"/>
      <c r="W27" s="1">
        <f>IF(AF27&lt;3, 1, 0)</f>
        <v>1</v>
      </c>
      <c r="X27" s="1">
        <f t="shared" si="0"/>
        <v>1</v>
      </c>
      <c r="Y27" s="1">
        <f t="shared" si="1"/>
        <v>0</v>
      </c>
      <c r="Z27" s="1">
        <f t="shared" si="2"/>
        <v>0</v>
      </c>
      <c r="AA27" s="1">
        <f t="shared" si="3"/>
        <v>0</v>
      </c>
      <c r="AB27" s="1">
        <f t="shared" si="4"/>
        <v>1</v>
      </c>
      <c r="AC27" s="1">
        <f t="shared" si="5"/>
        <v>0</v>
      </c>
      <c r="AD27" s="1">
        <f t="shared" si="6"/>
        <v>0</v>
      </c>
      <c r="AE27" s="1">
        <f t="shared" si="7"/>
        <v>0</v>
      </c>
      <c r="AF27" s="1">
        <v>2.5</v>
      </c>
      <c r="AG27" s="1">
        <v>39</v>
      </c>
      <c r="AH27" s="1" t="s">
        <v>3</v>
      </c>
    </row>
    <row r="28" spans="3:34" x14ac:dyDescent="0.2">
      <c r="N28" s="20" t="s">
        <v>13</v>
      </c>
      <c r="O28" s="25"/>
      <c r="P28" s="26">
        <f>L16-P27</f>
        <v>0.18786008230452678</v>
      </c>
      <c r="Q28" s="27"/>
      <c r="R28" s="27"/>
      <c r="S28" s="28"/>
      <c r="T28" s="35"/>
      <c r="U28" s="35"/>
      <c r="W28" s="1">
        <f>IF(AF28&lt;3, 1, 0)</f>
        <v>1</v>
      </c>
      <c r="X28" s="1">
        <f t="shared" si="0"/>
        <v>1</v>
      </c>
      <c r="Y28" s="1">
        <f t="shared" si="1"/>
        <v>0</v>
      </c>
      <c r="Z28" s="1">
        <f t="shared" si="2"/>
        <v>0</v>
      </c>
      <c r="AA28" s="1">
        <f t="shared" si="3"/>
        <v>0</v>
      </c>
      <c r="AB28" s="1">
        <f t="shared" si="4"/>
        <v>1</v>
      </c>
      <c r="AC28" s="1">
        <f t="shared" si="5"/>
        <v>0</v>
      </c>
      <c r="AD28" s="1">
        <f t="shared" si="6"/>
        <v>0</v>
      </c>
      <c r="AE28" s="1">
        <f t="shared" si="7"/>
        <v>0</v>
      </c>
      <c r="AF28" s="1">
        <v>2.5</v>
      </c>
      <c r="AG28" s="1">
        <v>39</v>
      </c>
      <c r="AH28" s="1" t="s">
        <v>3</v>
      </c>
    </row>
    <row r="29" spans="3:34" x14ac:dyDescent="0.2">
      <c r="W29" s="1">
        <f>IF(AF29&lt;3, 1, 0)</f>
        <v>0</v>
      </c>
      <c r="X29" s="1">
        <f t="shared" si="0"/>
        <v>0</v>
      </c>
      <c r="Y29" s="1">
        <f t="shared" si="1"/>
        <v>1</v>
      </c>
      <c r="Z29" s="1">
        <f t="shared" si="2"/>
        <v>0</v>
      </c>
      <c r="AA29" s="1">
        <f t="shared" si="3"/>
        <v>0</v>
      </c>
      <c r="AB29" s="1">
        <f t="shared" si="4"/>
        <v>1</v>
      </c>
      <c r="AC29" s="1">
        <f t="shared" si="5"/>
        <v>0</v>
      </c>
      <c r="AD29" s="1">
        <f t="shared" si="6"/>
        <v>0</v>
      </c>
      <c r="AE29" s="1">
        <f t="shared" si="7"/>
        <v>1</v>
      </c>
      <c r="AF29" s="1">
        <v>3.5</v>
      </c>
      <c r="AG29" s="1">
        <v>39</v>
      </c>
      <c r="AH29" s="1" t="s">
        <v>3</v>
      </c>
    </row>
    <row r="30" spans="3:34" x14ac:dyDescent="0.2">
      <c r="W30" s="1">
        <f>IF(AF30&lt;3, 1, 0)</f>
        <v>0</v>
      </c>
      <c r="X30" s="1">
        <f t="shared" si="0"/>
        <v>0</v>
      </c>
      <c r="Y30" s="1">
        <f t="shared" si="1"/>
        <v>1</v>
      </c>
      <c r="Z30" s="1">
        <f t="shared" si="2"/>
        <v>0</v>
      </c>
      <c r="AA30" s="1">
        <f t="shared" si="3"/>
        <v>0</v>
      </c>
      <c r="AB30" s="1">
        <f t="shared" si="4"/>
        <v>1</v>
      </c>
      <c r="AC30" s="1">
        <f t="shared" si="5"/>
        <v>0</v>
      </c>
      <c r="AD30" s="1">
        <f t="shared" si="6"/>
        <v>0</v>
      </c>
      <c r="AE30" s="1">
        <f t="shared" si="7"/>
        <v>1</v>
      </c>
      <c r="AF30" s="1">
        <v>4.5</v>
      </c>
      <c r="AG30" s="1">
        <v>39</v>
      </c>
      <c r="AH30" s="1" t="s">
        <v>3</v>
      </c>
    </row>
    <row r="31" spans="3:34" x14ac:dyDescent="0.2">
      <c r="W31" s="1">
        <f>IF(AF31&lt;3, 1, 0)</f>
        <v>0</v>
      </c>
      <c r="X31" s="1">
        <f t="shared" si="0"/>
        <v>0</v>
      </c>
      <c r="Y31" s="1">
        <f t="shared" si="1"/>
        <v>1</v>
      </c>
      <c r="Z31" s="1">
        <f t="shared" si="2"/>
        <v>0</v>
      </c>
      <c r="AA31" s="1">
        <f t="shared" si="3"/>
        <v>0</v>
      </c>
      <c r="AB31" s="1">
        <f t="shared" si="4"/>
        <v>1</v>
      </c>
      <c r="AC31" s="1">
        <f t="shared" si="5"/>
        <v>0</v>
      </c>
      <c r="AD31" s="1">
        <f t="shared" si="6"/>
        <v>0</v>
      </c>
      <c r="AE31" s="1">
        <f t="shared" si="7"/>
        <v>1</v>
      </c>
      <c r="AF31" s="1">
        <v>4.5</v>
      </c>
      <c r="AG31" s="1">
        <v>39</v>
      </c>
      <c r="AH31" s="1" t="s">
        <v>3</v>
      </c>
    </row>
    <row r="34" spans="14:23" x14ac:dyDescent="0.2">
      <c r="W34" t="s">
        <v>33</v>
      </c>
    </row>
    <row r="35" spans="14:23" x14ac:dyDescent="0.2">
      <c r="W35" t="s">
        <v>34</v>
      </c>
    </row>
    <row r="36" spans="14:23" x14ac:dyDescent="0.2">
      <c r="W36" t="s">
        <v>35</v>
      </c>
    </row>
    <row r="37" spans="14:23" x14ac:dyDescent="0.2">
      <c r="W37" t="s">
        <v>36</v>
      </c>
    </row>
    <row r="40" spans="14:23" x14ac:dyDescent="0.2">
      <c r="N40" s="6"/>
      <c r="O40" s="6"/>
      <c r="P40" s="6">
        <v>18</v>
      </c>
      <c r="Q40" s="6"/>
      <c r="R40" s="6"/>
      <c r="S40" s="6"/>
    </row>
    <row r="41" spans="14:23" x14ac:dyDescent="0.2">
      <c r="N41" s="6"/>
      <c r="O41" s="6"/>
      <c r="P41" s="13" t="s">
        <v>37</v>
      </c>
      <c r="Q41" s="14"/>
      <c r="R41" s="14"/>
      <c r="S41" s="15"/>
    </row>
    <row r="42" spans="14:23" x14ac:dyDescent="0.2">
      <c r="N42" s="6"/>
      <c r="O42" s="6"/>
      <c r="P42" s="6" t="s">
        <v>3</v>
      </c>
      <c r="Q42" s="6"/>
      <c r="R42" s="6" t="s">
        <v>4</v>
      </c>
      <c r="S42" s="6"/>
    </row>
    <row r="43" spans="14:23" x14ac:dyDescent="0.2">
      <c r="N43" s="6"/>
      <c r="O43" s="6"/>
      <c r="P43" s="9" t="s">
        <v>11</v>
      </c>
      <c r="Q43" s="9" t="s">
        <v>12</v>
      </c>
      <c r="R43" s="9" t="s">
        <v>11</v>
      </c>
      <c r="S43" s="9" t="s">
        <v>12</v>
      </c>
    </row>
    <row r="44" spans="14:23" x14ac:dyDescent="0.2">
      <c r="N44" s="6"/>
      <c r="O44" s="6"/>
      <c r="P44" s="36">
        <v>6</v>
      </c>
      <c r="Q44" s="16">
        <f>P44/P40</f>
        <v>0.33333333333333331</v>
      </c>
      <c r="R44" s="16">
        <f>P40-P44</f>
        <v>12</v>
      </c>
      <c r="S44" s="16">
        <f>R44/P40</f>
        <v>0.66666666666666663</v>
      </c>
    </row>
    <row r="45" spans="14:23" x14ac:dyDescent="0.2">
      <c r="N45" s="8" t="s">
        <v>16</v>
      </c>
      <c r="O45" s="9" t="s">
        <v>7</v>
      </c>
      <c r="P45" s="16">
        <v>1</v>
      </c>
      <c r="Q45" s="17">
        <f>P45/L$12</f>
        <v>5.5555555555555552E-2</v>
      </c>
      <c r="R45" s="16">
        <v>12</v>
      </c>
      <c r="S45" s="17">
        <f>R45/N$12</f>
        <v>1</v>
      </c>
    </row>
    <row r="46" spans="14:23" x14ac:dyDescent="0.2">
      <c r="N46" s="8" t="s">
        <v>17</v>
      </c>
      <c r="O46" s="9" t="s">
        <v>8</v>
      </c>
      <c r="P46" s="16">
        <v>5</v>
      </c>
      <c r="Q46" s="17">
        <f>P46/L$12</f>
        <v>0.27777777777777779</v>
      </c>
      <c r="R46" s="16">
        <v>0</v>
      </c>
      <c r="S46" s="17">
        <f>R46/N$12</f>
        <v>0</v>
      </c>
    </row>
    <row r="47" spans="14:23" x14ac:dyDescent="0.2">
      <c r="N47" s="18" t="s">
        <v>9</v>
      </c>
      <c r="O47" s="18"/>
      <c r="P47" s="19">
        <f>Q45*(1-Q45)+Q46*(1-Q46)</f>
        <v>0.25308641975308643</v>
      </c>
      <c r="Q47" s="19"/>
      <c r="R47" s="19">
        <f>S45*(1-S45)+S46*(1-S46)</f>
        <v>0</v>
      </c>
      <c r="S47" s="19"/>
    </row>
    <row r="48" spans="14:23" x14ac:dyDescent="0.2">
      <c r="N48" s="18"/>
      <c r="O48" s="18"/>
      <c r="P48" s="37">
        <f>Q44*P47+S44*R47</f>
        <v>8.4362139917695478E-2</v>
      </c>
      <c r="Q48" s="37"/>
      <c r="R48" s="37"/>
      <c r="S48" s="37"/>
    </row>
    <row r="49" spans="14:19" x14ac:dyDescent="0.2">
      <c r="N49" s="20" t="s">
        <v>13</v>
      </c>
      <c r="O49" s="25"/>
      <c r="P49" s="26"/>
      <c r="Q49" s="27"/>
      <c r="R49" s="27"/>
      <c r="S49" s="28"/>
    </row>
  </sheetData>
  <mergeCells count="55">
    <mergeCell ref="N49:O49"/>
    <mergeCell ref="P49:S49"/>
    <mergeCell ref="N40:O44"/>
    <mergeCell ref="P40:S40"/>
    <mergeCell ref="P41:S41"/>
    <mergeCell ref="P42:Q42"/>
    <mergeCell ref="R42:S42"/>
    <mergeCell ref="N47:O48"/>
    <mergeCell ref="P47:Q47"/>
    <mergeCell ref="R47:S47"/>
    <mergeCell ref="P48:S48"/>
    <mergeCell ref="N26:O27"/>
    <mergeCell ref="P26:Q26"/>
    <mergeCell ref="R26:S26"/>
    <mergeCell ref="P27:S27"/>
    <mergeCell ref="N28:O28"/>
    <mergeCell ref="P28:S28"/>
    <mergeCell ref="C17:D17"/>
    <mergeCell ref="E17:H17"/>
    <mergeCell ref="J17:K17"/>
    <mergeCell ref="L17:O17"/>
    <mergeCell ref="N19:O23"/>
    <mergeCell ref="P19:S19"/>
    <mergeCell ref="P20:S20"/>
    <mergeCell ref="P21:Q21"/>
    <mergeCell ref="R21:S21"/>
    <mergeCell ref="N10:O10"/>
    <mergeCell ref="C15:D16"/>
    <mergeCell ref="E15:F15"/>
    <mergeCell ref="G15:H15"/>
    <mergeCell ref="J15:K16"/>
    <mergeCell ref="L15:M15"/>
    <mergeCell ref="N15:O15"/>
    <mergeCell ref="E16:H16"/>
    <mergeCell ref="L16:O16"/>
    <mergeCell ref="A8:A16"/>
    <mergeCell ref="C8:D12"/>
    <mergeCell ref="E8:H8"/>
    <mergeCell ref="J8:K12"/>
    <mergeCell ref="L8:O8"/>
    <mergeCell ref="E9:H9"/>
    <mergeCell ref="L9:O9"/>
    <mergeCell ref="E10:F10"/>
    <mergeCell ref="G10:H10"/>
    <mergeCell ref="L10:M10"/>
    <mergeCell ref="A1:O1"/>
    <mergeCell ref="A3:A6"/>
    <mergeCell ref="C3:D3"/>
    <mergeCell ref="E3:H3"/>
    <mergeCell ref="E4:F4"/>
    <mergeCell ref="G4:H4"/>
    <mergeCell ref="E5:F5"/>
    <mergeCell ref="G5:H5"/>
    <mergeCell ref="C6:D6"/>
    <mergeCell ref="E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Delhi+Delights+Data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2021-11-03T03:09:42Z</dcterms:created>
  <dcterms:modified xsi:type="dcterms:W3CDTF">2021-11-05T03:58:10Z</dcterms:modified>
</cp:coreProperties>
</file>