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arshareddy/Documents/Projects/"/>
    </mc:Choice>
  </mc:AlternateContent>
  <xr:revisionPtr revIDLastSave="0" documentId="8_{6A645418-049B-204F-9FB9-598CB24EEB6E}" xr6:coauthVersionLast="47" xr6:coauthVersionMax="47" xr10:uidLastSave="{00000000-0000-0000-0000-000000000000}"/>
  <bookViews>
    <workbookView xWindow="240" yWindow="500" windowWidth="28480" windowHeight="17500" activeTab="1" xr2:uid="{00000000-000D-0000-FFFF-FFFF00000000}"/>
  </bookViews>
  <sheets>
    <sheet name="Expiration Date" sheetId="1" state="hidden" r:id="rId1"/>
    <sheet name="Dashboard" sheetId="11" r:id="rId2"/>
    <sheet name="LL Stock" sheetId="10" r:id="rId3"/>
    <sheet name="LL-1 Pivot Table" sheetId="3" state="hidden" r:id="rId4"/>
    <sheet name="LL-2 Pivot Table" sheetId="6" state="hidden" r:id="rId5"/>
    <sheet name="LL-3 Pivot" sheetId="8" state="hidden" r:id="rId6"/>
    <sheet name="LL-4 Pivot" sheetId="9" state="hidden" r:id="rId7"/>
  </sheets>
  <definedNames>
    <definedName name="LL_1">'Expiration Date'!$A$2:$H$17</definedName>
    <definedName name="Slicer_Days_until_Expire">#N/A</definedName>
    <definedName name="Slicer_Days_until_Expire1">#N/A</definedName>
    <definedName name="Slicer_Expire_Categories">#N/A</definedName>
    <definedName name="Slicer_No._of_Cans_Categories">#N/A</definedName>
    <definedName name="Type">#REF!</definedName>
  </definedNames>
  <calcPr calcId="191028"/>
  <pivotCaches>
    <pivotCache cacheId="67" r:id="rId8"/>
    <pivotCache cacheId="71" r:id="rId9"/>
    <pivotCache cacheId="75" r:id="rId10"/>
    <pivotCache cacheId="78" r:id="rId11"/>
    <pivotCache cacheId="84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0" l="1"/>
  <c r="G44" i="10"/>
  <c r="G43" i="10"/>
  <c r="H43" i="10" s="1"/>
  <c r="G42" i="10"/>
  <c r="H42" i="10" s="1"/>
  <c r="G10" i="10"/>
  <c r="G9" i="10"/>
  <c r="A43" i="10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42" i="10"/>
  <c r="A31" i="10"/>
  <c r="A32" i="10" s="1"/>
  <c r="A33" i="10" s="1"/>
  <c r="A34" i="10" s="1"/>
  <c r="A35" i="10" s="1"/>
  <c r="A36" i="10" s="1"/>
  <c r="A37" i="10" s="1"/>
  <c r="A30" i="10"/>
  <c r="A20" i="10"/>
  <c r="A21" i="10" s="1"/>
  <c r="A22" i="10" s="1"/>
  <c r="A23" i="10" s="1"/>
  <c r="A24" i="10" s="1"/>
  <c r="A25" i="10" s="1"/>
  <c r="A26" i="10" s="1"/>
  <c r="A27" i="10" s="1"/>
  <c r="A19" i="10"/>
  <c r="D44" i="10"/>
  <c r="D7" i="10"/>
  <c r="D56" i="10"/>
  <c r="G57" i="10"/>
  <c r="H57" i="10" s="1"/>
  <c r="D57" i="10"/>
  <c r="E57" i="10" s="1"/>
  <c r="D55" i="10"/>
  <c r="E55" i="10" s="1"/>
  <c r="G52" i="10"/>
  <c r="H52" i="10" s="1"/>
  <c r="D27" i="10"/>
  <c r="E27" i="10" s="1"/>
  <c r="G56" i="10"/>
  <c r="H56" i="10" s="1"/>
  <c r="G54" i="10"/>
  <c r="H54" i="10" s="1"/>
  <c r="G55" i="10"/>
  <c r="H55" i="10" s="1"/>
  <c r="D54" i="10"/>
  <c r="E54" i="10" s="1"/>
  <c r="E56" i="10"/>
  <c r="D37" i="10"/>
  <c r="E37" i="10" s="1"/>
  <c r="D34" i="10"/>
  <c r="E34" i="10" s="1"/>
  <c r="G34" i="10"/>
  <c r="H34" i="10" s="1"/>
  <c r="G35" i="10"/>
  <c r="H35" i="10" s="1"/>
  <c r="G36" i="10"/>
  <c r="H36" i="10" s="1"/>
  <c r="G37" i="10"/>
  <c r="H37" i="10" s="1"/>
  <c r="D35" i="10"/>
  <c r="E35" i="10" s="1"/>
  <c r="D36" i="10"/>
  <c r="E36" i="10" s="1"/>
  <c r="G33" i="10"/>
  <c r="H33" i="10" s="1"/>
  <c r="D33" i="10"/>
  <c r="E33" i="10" s="1"/>
  <c r="D23" i="10"/>
  <c r="E23" i="10" s="1"/>
  <c r="D20" i="10"/>
  <c r="E20" i="10" s="1"/>
  <c r="D3" i="10"/>
  <c r="G53" i="10"/>
  <c r="H53" i="10" s="1"/>
  <c r="D53" i="10"/>
  <c r="E53" i="10" s="1"/>
  <c r="G27" i="10"/>
  <c r="H27" i="10" s="1"/>
  <c r="G47" i="10"/>
  <c r="H47" i="10" s="1"/>
  <c r="G48" i="10"/>
  <c r="H48" i="10" s="1"/>
  <c r="G49" i="10"/>
  <c r="H49" i="10" s="1"/>
  <c r="G50" i="10"/>
  <c r="H50" i="10" s="1"/>
  <c r="G51" i="10"/>
  <c r="H51" i="10" s="1"/>
  <c r="D52" i="10"/>
  <c r="E52" i="10" s="1"/>
  <c r="D51" i="10"/>
  <c r="E51" i="10" s="1"/>
  <c r="D50" i="10"/>
  <c r="E50" i="10" s="1"/>
  <c r="D49" i="10"/>
  <c r="E49" i="10" s="1"/>
  <c r="D48" i="10"/>
  <c r="E48" i="10" s="1"/>
  <c r="D47" i="10"/>
  <c r="E47" i="10" s="1"/>
  <c r="G26" i="10"/>
  <c r="H26" i="10" s="1"/>
  <c r="D26" i="10"/>
  <c r="E26" i="10"/>
  <c r="D10" i="10"/>
  <c r="E10" i="10" s="1"/>
  <c r="D9" i="10"/>
  <c r="E9" i="10" s="1"/>
  <c r="D22" i="10"/>
  <c r="E22" i="10" s="1"/>
  <c r="G22" i="10"/>
  <c r="H22" i="10" s="1"/>
  <c r="G23" i="10"/>
  <c r="H23" i="10" s="1"/>
  <c r="D24" i="10"/>
  <c r="E24" i="10" s="1"/>
  <c r="G24" i="10"/>
  <c r="H24" i="10" s="1"/>
  <c r="D25" i="10"/>
  <c r="E25" i="10" s="1"/>
  <c r="G25" i="10"/>
  <c r="H25" i="10" s="1"/>
  <c r="E44" i="10"/>
  <c r="H44" i="10"/>
  <c r="H45" i="10"/>
  <c r="D45" i="10"/>
  <c r="E45" i="10" s="1"/>
  <c r="D43" i="10"/>
  <c r="E43" i="10" s="1"/>
  <c r="G30" i="10"/>
  <c r="H30" i="10" s="1"/>
  <c r="D30" i="10"/>
  <c r="E30" i="10" s="1"/>
  <c r="G21" i="10"/>
  <c r="H21" i="10" s="1"/>
  <c r="D21" i="10"/>
  <c r="E21" i="10" s="1"/>
  <c r="G20" i="10"/>
  <c r="H20" i="10" s="1"/>
  <c r="D5" i="10"/>
  <c r="D4" i="10"/>
  <c r="E4" i="10" s="1"/>
  <c r="G2" i="10"/>
  <c r="H2" i="10" s="1"/>
  <c r="G29" i="10"/>
  <c r="H29" i="10" s="1"/>
  <c r="G46" i="10"/>
  <c r="H46" i="10" s="1"/>
  <c r="D46" i="10"/>
  <c r="E46" i="10" s="1"/>
  <c r="D29" i="10"/>
  <c r="E29" i="10" s="1"/>
  <c r="G31" i="10"/>
  <c r="H31" i="10" s="1"/>
  <c r="D31" i="10"/>
  <c r="E31" i="10" s="1"/>
  <c r="D42" i="10"/>
  <c r="E42" i="10" s="1"/>
  <c r="G41" i="10"/>
  <c r="H41" i="10" s="1"/>
  <c r="D41" i="10"/>
  <c r="E41" i="10" s="1"/>
  <c r="G32" i="10"/>
  <c r="H32" i="10" s="1"/>
  <c r="D32" i="10"/>
  <c r="E32" i="10" s="1"/>
  <c r="G19" i="10"/>
  <c r="H19" i="10" s="1"/>
  <c r="D19" i="10"/>
  <c r="E19" i="10" s="1"/>
  <c r="G18" i="10"/>
  <c r="H18" i="10" s="1"/>
  <c r="D18" i="10"/>
  <c r="E18" i="10" s="1"/>
  <c r="D2" i="10"/>
  <c r="E2" i="10" s="1"/>
  <c r="A3" i="10"/>
  <c r="A4" i="10" s="1"/>
  <c r="E3" i="10"/>
  <c r="G3" i="10"/>
  <c r="H3" i="10" s="1"/>
  <c r="G4" i="10"/>
  <c r="H4" i="10" s="1"/>
  <c r="A5" i="10"/>
  <c r="A6" i="10" s="1"/>
  <c r="A7" i="10" s="1"/>
  <c r="A8" i="10" s="1"/>
  <c r="A9" i="10" s="1"/>
  <c r="E5" i="10"/>
  <c r="G5" i="10"/>
  <c r="H5" i="10" s="1"/>
  <c r="D6" i="10"/>
  <c r="E6" i="10" s="1"/>
  <c r="G6" i="10"/>
  <c r="H6" i="10" s="1"/>
  <c r="D8" i="10"/>
  <c r="E8" i="10" s="1"/>
  <c r="G8" i="10"/>
  <c r="H8" i="10" s="1"/>
  <c r="E7" i="10"/>
  <c r="G7" i="10"/>
  <c r="H7" i="10" s="1"/>
  <c r="E78" i="1"/>
  <c r="E74" i="1"/>
  <c r="E73" i="1"/>
  <c r="G54" i="1"/>
  <c r="G56" i="1"/>
  <c r="G57" i="1"/>
  <c r="G58" i="1"/>
  <c r="E5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E77" i="1"/>
  <c r="E76" i="1"/>
  <c r="E75" i="1"/>
  <c r="E66" i="1"/>
  <c r="E67" i="1"/>
  <c r="E68" i="1"/>
  <c r="E69" i="1"/>
  <c r="E70" i="1"/>
  <c r="E72" i="1"/>
  <c r="E71" i="1"/>
  <c r="E65" i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G47" i="1"/>
  <c r="G48" i="1"/>
  <c r="G49" i="1"/>
  <c r="G50" i="1"/>
  <c r="G51" i="1"/>
  <c r="G52" i="1"/>
  <c r="G46" i="1"/>
  <c r="E58" i="1"/>
  <c r="E57" i="1"/>
  <c r="E56" i="1"/>
  <c r="E55" i="1"/>
  <c r="E52" i="1"/>
  <c r="E51" i="1"/>
  <c r="E49" i="1"/>
  <c r="E48" i="1"/>
  <c r="E47" i="1"/>
  <c r="A47" i="1"/>
  <c r="A48" i="1" s="1"/>
  <c r="A49" i="1" s="1"/>
  <c r="A50" i="1" s="1"/>
  <c r="A51" i="1" s="1"/>
  <c r="A52" i="1" s="1"/>
  <c r="A53" i="1" s="1"/>
  <c r="E46" i="1"/>
  <c r="E4" i="1"/>
  <c r="E3" i="1"/>
  <c r="G28" i="1"/>
  <c r="G29" i="1"/>
  <c r="G30" i="1"/>
  <c r="G31" i="1"/>
  <c r="G32" i="1"/>
  <c r="G33" i="1"/>
  <c r="G34" i="1"/>
  <c r="G35" i="1"/>
  <c r="G36" i="1"/>
  <c r="G37" i="1"/>
  <c r="G38" i="1"/>
  <c r="G27" i="1"/>
  <c r="G3" i="1"/>
  <c r="E38" i="1"/>
  <c r="E36" i="1"/>
  <c r="E37" i="1"/>
  <c r="E35" i="1"/>
  <c r="E34" i="1"/>
  <c r="E33" i="1"/>
  <c r="E32" i="1"/>
  <c r="E31" i="1"/>
  <c r="E30" i="1"/>
  <c r="E29" i="1"/>
  <c r="E28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27" i="1"/>
  <c r="G4" i="1"/>
  <c r="G7" i="1"/>
  <c r="G8" i="1"/>
  <c r="G9" i="1"/>
  <c r="G10" i="1"/>
  <c r="G11" i="1"/>
  <c r="G12" i="1"/>
  <c r="G14" i="1"/>
  <c r="G15" i="1"/>
  <c r="G16" i="1"/>
  <c r="G17" i="1"/>
  <c r="G5" i="1"/>
  <c r="G6" i="1"/>
  <c r="E17" i="1"/>
  <c r="E16" i="1"/>
  <c r="E15" i="1"/>
  <c r="E13" i="1"/>
  <c r="E14" i="1"/>
  <c r="E12" i="1"/>
  <c r="E11" i="1"/>
  <c r="E10" i="1"/>
  <c r="E9" i="1"/>
  <c r="E8" i="1"/>
  <c r="E6" i="1"/>
  <c r="E7" i="1"/>
  <c r="E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54" i="1" l="1"/>
  <c r="A55" i="1"/>
  <c r="A56" i="1" s="1"/>
  <c r="A57" i="1" s="1"/>
  <c r="A58" i="1" s="1"/>
  <c r="A10" i="10" l="1"/>
</calcChain>
</file>

<file path=xl/sharedStrings.xml><?xml version="1.0" encoding="utf-8"?>
<sst xmlns="http://schemas.openxmlformats.org/spreadsheetml/2006/main" count="303" uniqueCount="100">
  <si>
    <t>LL-1</t>
  </si>
  <si>
    <t>S. no</t>
  </si>
  <si>
    <t>Item Name</t>
  </si>
  <si>
    <t xml:space="preserve">Barecode </t>
  </si>
  <si>
    <t>Quantity(Boxes)</t>
  </si>
  <si>
    <t>Number of cans</t>
  </si>
  <si>
    <t>Expiry date</t>
  </si>
  <si>
    <t>Days until Expire</t>
  </si>
  <si>
    <t>Rack no</t>
  </si>
  <si>
    <t>Diced Tomatoes</t>
  </si>
  <si>
    <t>1,2,3</t>
  </si>
  <si>
    <t>Peanut Butter</t>
  </si>
  <si>
    <t>Whole Kernel Sweet Corn 1</t>
  </si>
  <si>
    <t>Whole Kernel Sweet Corn 2</t>
  </si>
  <si>
    <t>Mixed Vegatables</t>
  </si>
  <si>
    <t>Garbanzo Beans</t>
  </si>
  <si>
    <t>Spaghetti Sauce (Small)</t>
  </si>
  <si>
    <t>Vegetarian Beans</t>
  </si>
  <si>
    <t>Tomato Suace (Looks like D.tomatoes)</t>
  </si>
  <si>
    <t>Chunk Light Tuna</t>
  </si>
  <si>
    <t>Flake Light Tuna</t>
  </si>
  <si>
    <t>Spaghetti Sauce (Big)</t>
  </si>
  <si>
    <t>LL-2</t>
  </si>
  <si>
    <t>Number of Cartons</t>
  </si>
  <si>
    <t>1% Milk (Big Cartons) 1</t>
  </si>
  <si>
    <t>2% Lact Free Milk</t>
  </si>
  <si>
    <t>Tropical delight apple (Small)</t>
  </si>
  <si>
    <t>Tropical delight Orange(Small)</t>
  </si>
  <si>
    <t>Juice bowl Orange</t>
  </si>
  <si>
    <t>Juice bowl Grape</t>
  </si>
  <si>
    <t>1% Milk (Big Cartons) 2</t>
  </si>
  <si>
    <t>1% Milk (Small Cartons)</t>
  </si>
  <si>
    <t>Choclate Milk (Small Cartons)</t>
  </si>
  <si>
    <t>LL-3</t>
  </si>
  <si>
    <t>Number of Packets</t>
  </si>
  <si>
    <t>Nufield Long grain rice (2 lb)</t>
  </si>
  <si>
    <t>Mac &amp; Cheese (Besler)</t>
  </si>
  <si>
    <t>Nufield Long grain rice (1 lb)</t>
  </si>
  <si>
    <t>Jasmine Rice</t>
  </si>
  <si>
    <t>Long Grain Brown Rice</t>
  </si>
  <si>
    <t>Sliced Peaches in Natural Juice</t>
  </si>
  <si>
    <t>Chicken Noodle Soup</t>
  </si>
  <si>
    <t>Sliced Peaches in Pear Juice</t>
  </si>
  <si>
    <t>LL-4</t>
  </si>
  <si>
    <t>Fruit Mix in Natural Juice</t>
  </si>
  <si>
    <t>c</t>
  </si>
  <si>
    <t>Fruit Mix in Pear Juice</t>
  </si>
  <si>
    <t>Linguine Pasta</t>
  </si>
  <si>
    <t>Sweet Peas</t>
  </si>
  <si>
    <t>Diced Pears in Natural Juice</t>
  </si>
  <si>
    <t>Green Peas</t>
  </si>
  <si>
    <t>Chicken with Rice</t>
  </si>
  <si>
    <t>1% Milk</t>
  </si>
  <si>
    <t>Whole Wheat Spaghetti</t>
  </si>
  <si>
    <t>Villa Maria Spaghetti</t>
  </si>
  <si>
    <t>Sliced Carrots</t>
  </si>
  <si>
    <t>Locker No.</t>
  </si>
  <si>
    <t>Sum of Number of cans</t>
  </si>
  <si>
    <t>Elbow Macroni</t>
  </si>
  <si>
    <t>Black Beans</t>
  </si>
  <si>
    <t>Corn</t>
  </si>
  <si>
    <t>Grand Total</t>
  </si>
  <si>
    <t>Dairy Pure small milk 1%</t>
  </si>
  <si>
    <t xml:space="preserve">Prairie Frams small milk </t>
  </si>
  <si>
    <t>Dairy Pure small milk 1% (2)</t>
  </si>
  <si>
    <t>Prairie Frams small milk (2)</t>
  </si>
  <si>
    <t>Dairy Pure 1% Milk (4)</t>
  </si>
  <si>
    <t>1% Schreiber</t>
  </si>
  <si>
    <t xml:space="preserve">MMP Choc Milk </t>
  </si>
  <si>
    <t>ACL- Old Fashion Quick Oats</t>
  </si>
  <si>
    <t>Red bean &amp; rice</t>
  </si>
  <si>
    <t>Diced Pears</t>
  </si>
  <si>
    <t>Diced Peaches</t>
  </si>
  <si>
    <t>Chickpeas/Garbanzo Beans</t>
  </si>
  <si>
    <t>Premier Pantry Mac&amp;Cheese</t>
  </si>
  <si>
    <t>Omega White Rice</t>
  </si>
  <si>
    <t>Jack &amp; the Beanstalk Jasmine Rice</t>
  </si>
  <si>
    <t>Jack &amp; the Beanstalk Basmati Rice</t>
  </si>
  <si>
    <t>Nufield's Brown Rice(2lb bags)</t>
  </si>
  <si>
    <t>Dried Black Beans</t>
  </si>
  <si>
    <t>Dried Lentils</t>
  </si>
  <si>
    <t>2% Lactose free milk</t>
  </si>
  <si>
    <t xml:space="preserve">Fruit Mix </t>
  </si>
  <si>
    <t>Apple Juice Pet Bottles</t>
  </si>
  <si>
    <t>J&amp;B Quick Oats</t>
  </si>
  <si>
    <t>Hospitality Corn Flakes</t>
  </si>
  <si>
    <t>Cranberry Pet Bottles</t>
  </si>
  <si>
    <t>Golden Harvest Diced Peaches</t>
  </si>
  <si>
    <t>Duchess Diced Peaches</t>
  </si>
  <si>
    <t>Golden Harvest Diced Pears</t>
  </si>
  <si>
    <t>NEMCO Diced Pears</t>
  </si>
  <si>
    <t>Pasta City Spaghetti</t>
  </si>
  <si>
    <t>No. of Cans Categories</t>
  </si>
  <si>
    <t>Expire Categories</t>
  </si>
  <si>
    <t>Rack No</t>
  </si>
  <si>
    <t>Sum of Number of Cartons</t>
  </si>
  <si>
    <t>Sum of Days until Expire</t>
  </si>
  <si>
    <t>Sum of Number of Packets</t>
  </si>
  <si>
    <t>(blank)</t>
  </si>
  <si>
    <t>Pantry Inventory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</si>
</sst>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FFFFFF"/>
      <name val="Comic Sans MS"/>
    </font>
    <font>
      <sz val="11"/>
      <color rgb="FF000000"/>
      <name val="Calibri"/>
      <scheme val="minor"/>
    </font>
    <font>
      <b/>
      <sz val="16"/>
      <color rgb="FFFFFFFF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2" borderId="0" xfId="0" applyFont="1" applyFill="1"/>
    <xf numFmtId="0" fontId="0" fillId="0" borderId="1" xfId="0" applyBorder="1"/>
    <xf numFmtId="1" fontId="0" fillId="0" borderId="0" xfId="0" applyNumberFormat="1"/>
    <xf numFmtId="0" fontId="0" fillId="0" borderId="0" xfId="0" pivotButton="1"/>
    <xf numFmtId="1" fontId="0" fillId="5" borderId="2" xfId="0" applyNumberFormat="1" applyFill="1" applyBorder="1"/>
    <xf numFmtId="0" fontId="0" fillId="5" borderId="3" xfId="0" applyFill="1" applyBorder="1"/>
    <xf numFmtId="0" fontId="0" fillId="5" borderId="2" xfId="0" applyFill="1" applyBorder="1"/>
    <xf numFmtId="164" fontId="0" fillId="5" borderId="2" xfId="0" applyNumberFormat="1" applyFill="1" applyBorder="1"/>
    <xf numFmtId="0" fontId="0" fillId="5" borderId="4" xfId="0" applyFill="1" applyBorder="1"/>
    <xf numFmtId="0" fontId="0" fillId="0" borderId="3" xfId="0" applyBorder="1"/>
    <xf numFmtId="0" fontId="0" fillId="0" borderId="2" xfId="0" applyBorder="1"/>
    <xf numFmtId="1" fontId="0" fillId="0" borderId="2" xfId="0" applyNumberFormat="1" applyBorder="1"/>
    <xf numFmtId="164" fontId="0" fillId="0" borderId="2" xfId="0" applyNumberFormat="1" applyBorder="1"/>
    <xf numFmtId="0" fontId="0" fillId="0" borderId="4" xfId="0" applyBorder="1"/>
    <xf numFmtId="0" fontId="1" fillId="4" borderId="0" xfId="0" applyFont="1" applyFill="1"/>
    <xf numFmtId="164" fontId="1" fillId="4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/>
    <xf numFmtId="0" fontId="4" fillId="4" borderId="5" xfId="0" applyFont="1" applyFill="1" applyBorder="1"/>
    <xf numFmtId="0" fontId="4" fillId="4" borderId="6" xfId="0" applyFont="1" applyFill="1" applyBorder="1"/>
    <xf numFmtId="164" fontId="4" fillId="4" borderId="6" xfId="0" applyNumberFormat="1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4" fillId="4" borderId="9" xfId="0" applyFont="1" applyFill="1" applyBorder="1"/>
    <xf numFmtId="0" fontId="4" fillId="4" borderId="9" xfId="0" applyFont="1" applyFill="1" applyBorder="1" applyAlignment="1">
      <alignment horizontal="center"/>
    </xf>
    <xf numFmtId="164" fontId="4" fillId="4" borderId="9" xfId="0" applyNumberFormat="1" applyFont="1" applyFill="1" applyBorder="1"/>
    <xf numFmtId="0" fontId="4" fillId="4" borderId="10" xfId="0" applyFont="1" applyFill="1" applyBorder="1"/>
    <xf numFmtId="0" fontId="4" fillId="4" borderId="9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1" applyAlignment="1">
      <alignment horizontal="center" vertical="top"/>
    </xf>
    <xf numFmtId="0" fontId="6" fillId="0" borderId="0" xfId="0" applyFont="1"/>
    <xf numFmtId="0" fontId="5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60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alignment horizontal="center" vertical="bottom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/>
    </dxf>
    <dxf>
      <numFmt numFmtId="164" formatCode="[$-F800]dddd\,\ mmmm\ dd\,\ yyyy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top"/>
    </dxf>
    <dxf>
      <alignment horizontal="center"/>
    </dxf>
    <dxf>
      <border outline="0">
        <top style="thin">
          <color theme="7" tint="0.39997558519241921"/>
        </top>
      </border>
    </dxf>
    <dxf>
      <border outline="0">
        <bottom style="thin">
          <color theme="7" tint="0.39997558519241921"/>
        </bottom>
      </border>
    </dxf>
    <dxf>
      <numFmt numFmtId="1" formatCode="0"/>
    </dxf>
    <dxf>
      <numFmt numFmtId="164" formatCode="[$-F800]dddd\,\ mmmm\ dd\,\ yyyy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[$-F800]dddd\,\ mmmm\ dd\,\ yyyy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numFmt numFmtId="1" formatCode="0"/>
    </dxf>
    <dxf>
      <numFmt numFmtId="164" formatCode="[$-F800]dddd\,\ mmmm\ dd\,\ yyyy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[$-F800]dddd\,\ mmmm\ dd\,\ yyyy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[Pantry Inventory Project.xlsx]Dashboard!PivotTable5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Dashboard!$A$4:$A$12</c:f>
              <c:strCache>
                <c:ptCount val="8"/>
                <c:pt idx="0">
                  <c:v>Diced Tomatoes</c:v>
                </c:pt>
                <c:pt idx="1">
                  <c:v>Flake Light Tuna</c:v>
                </c:pt>
                <c:pt idx="2">
                  <c:v>Spaghetti Sauce (Big)</c:v>
                </c:pt>
                <c:pt idx="3">
                  <c:v>Spaghetti Sauce (Small)</c:v>
                </c:pt>
                <c:pt idx="4">
                  <c:v>Tomato Suace (Looks like D.tomatoes)</c:v>
                </c:pt>
                <c:pt idx="5">
                  <c:v>Elbow Macroni</c:v>
                </c:pt>
                <c:pt idx="6">
                  <c:v>Black Beans</c:v>
                </c:pt>
                <c:pt idx="7">
                  <c:v>Corn</c:v>
                </c:pt>
              </c:strCache>
            </c:strRef>
          </c:cat>
          <c:val>
            <c:numRef>
              <c:f>Dashboard!$B$4:$B$12</c:f>
              <c:numCache>
                <c:formatCode>General</c:formatCode>
                <c:ptCount val="8"/>
                <c:pt idx="0">
                  <c:v>216</c:v>
                </c:pt>
                <c:pt idx="1">
                  <c:v>144</c:v>
                </c:pt>
                <c:pt idx="2">
                  <c:v>36</c:v>
                </c:pt>
                <c:pt idx="3">
                  <c:v>72</c:v>
                </c:pt>
                <c:pt idx="4">
                  <c:v>168</c:v>
                </c:pt>
                <c:pt idx="5">
                  <c:v>40</c:v>
                </c:pt>
                <c:pt idx="6">
                  <c:v>144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E6-4D56-B520-3F14CB3E6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6897367"/>
        <c:axId val="206890167"/>
      </c:barChart>
      <c:catAx>
        <c:axId val="206897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0167"/>
        <c:crosses val="autoZero"/>
        <c:auto val="1"/>
        <c:lblAlgn val="ctr"/>
        <c:lblOffset val="100"/>
        <c:noMultiLvlLbl val="0"/>
      </c:catAx>
      <c:valAx>
        <c:axId val="206890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7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[Pantry Inventory Project.xlsx]Dashboard!PivotTable6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Dashboard!$A$28:$A$38</c:f>
              <c:strCache>
                <c:ptCount val="10"/>
                <c:pt idx="0">
                  <c:v>Tropical delight apple (Small)</c:v>
                </c:pt>
                <c:pt idx="1">
                  <c:v>Tropical delight Orange(Small)</c:v>
                </c:pt>
                <c:pt idx="2">
                  <c:v>Dairy Pure small milk 1%</c:v>
                </c:pt>
                <c:pt idx="3">
                  <c:v>Prairie Frams small milk </c:v>
                </c:pt>
                <c:pt idx="4">
                  <c:v>Dairy Pure small milk 1% (2)</c:v>
                </c:pt>
                <c:pt idx="5">
                  <c:v>Prairie Frams small milk (2)</c:v>
                </c:pt>
                <c:pt idx="6">
                  <c:v>Dairy Pure 1% Milk (4)</c:v>
                </c:pt>
                <c:pt idx="7">
                  <c:v>1% Schreiber</c:v>
                </c:pt>
                <c:pt idx="8">
                  <c:v>MMP Choc Milk </c:v>
                </c:pt>
                <c:pt idx="9">
                  <c:v>ACL- Old Fashion Quick Oats</c:v>
                </c:pt>
              </c:strCache>
            </c:strRef>
          </c:cat>
          <c:val>
            <c:numRef>
              <c:f>Dashboard!$B$28:$B$38</c:f>
              <c:numCache>
                <c:formatCode>General</c:formatCode>
                <c:ptCount val="10"/>
                <c:pt idx="0">
                  <c:v>160</c:v>
                </c:pt>
                <c:pt idx="1">
                  <c:v>128</c:v>
                </c:pt>
                <c:pt idx="2">
                  <c:v>54</c:v>
                </c:pt>
                <c:pt idx="3">
                  <c:v>0</c:v>
                </c:pt>
                <c:pt idx="4">
                  <c:v>432</c:v>
                </c:pt>
                <c:pt idx="5">
                  <c:v>162</c:v>
                </c:pt>
                <c:pt idx="6">
                  <c:v>108</c:v>
                </c:pt>
                <c:pt idx="7">
                  <c:v>48</c:v>
                </c:pt>
                <c:pt idx="8">
                  <c:v>108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A7-41DA-8DF3-155D6144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30"/>
        <c:axId val="444918039"/>
        <c:axId val="444928599"/>
      </c:barChart>
      <c:catAx>
        <c:axId val="444918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28599"/>
        <c:crosses val="autoZero"/>
        <c:auto val="1"/>
        <c:lblAlgn val="ctr"/>
        <c:lblOffset val="100"/>
        <c:noMultiLvlLbl val="0"/>
      </c:catAx>
      <c:valAx>
        <c:axId val="444928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18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[Pantry Inventory Project.xlsx]Dashboard!PivotTable7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F75B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F75B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Dashboard!$A$55:$A$65</c:f>
              <c:strCache>
                <c:ptCount val="10"/>
                <c:pt idx="0">
                  <c:v>Chicken Noodle Soup</c:v>
                </c:pt>
                <c:pt idx="1">
                  <c:v>Red bean &amp; rice</c:v>
                </c:pt>
                <c:pt idx="2">
                  <c:v>Diced Pears</c:v>
                </c:pt>
                <c:pt idx="3">
                  <c:v>Diced Peaches</c:v>
                </c:pt>
                <c:pt idx="4">
                  <c:v>Chickpeas/Garbanzo Beans</c:v>
                </c:pt>
                <c:pt idx="5">
                  <c:v>Premier Pantry Mac&amp;Cheese</c:v>
                </c:pt>
                <c:pt idx="6">
                  <c:v>Omega White Rice</c:v>
                </c:pt>
                <c:pt idx="7">
                  <c:v>Jack &amp; the Beanstalk Jasmine Rice</c:v>
                </c:pt>
                <c:pt idx="8">
                  <c:v>Jack &amp; the Beanstalk Basmati Rice</c:v>
                </c:pt>
                <c:pt idx="9">
                  <c:v>Nufield's Brown Rice(2lb bags)</c:v>
                </c:pt>
              </c:strCache>
            </c:strRef>
          </c:cat>
          <c:val>
            <c:numRef>
              <c:f>Dashboard!$B$55:$B$65</c:f>
              <c:numCache>
                <c:formatCode>General</c:formatCode>
                <c:ptCount val="10"/>
                <c:pt idx="0">
                  <c:v>192</c:v>
                </c:pt>
                <c:pt idx="1">
                  <c:v>70</c:v>
                </c:pt>
                <c:pt idx="2">
                  <c:v>96</c:v>
                </c:pt>
                <c:pt idx="3">
                  <c:v>120</c:v>
                </c:pt>
                <c:pt idx="4">
                  <c:v>192</c:v>
                </c:pt>
                <c:pt idx="5">
                  <c:v>48</c:v>
                </c:pt>
                <c:pt idx="6">
                  <c:v>48</c:v>
                </c:pt>
                <c:pt idx="7">
                  <c:v>144</c:v>
                </c:pt>
                <c:pt idx="8">
                  <c:v>96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2-4B3C-9812-D4DA6ED7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588615"/>
        <c:axId val="380601575"/>
      </c:barChart>
      <c:catAx>
        <c:axId val="380588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01575"/>
        <c:crosses val="autoZero"/>
        <c:auto val="1"/>
        <c:lblAlgn val="ctr"/>
        <c:lblOffset val="100"/>
        <c:noMultiLvlLbl val="0"/>
      </c:catAx>
      <c:valAx>
        <c:axId val="380601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88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[Pantry Inventory Project.xlsx]Dashboard!PivotTable8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5252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Dashboard!$B$77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2525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Dashboard!$A$78:$A$95</c:f>
              <c:strCache>
                <c:ptCount val="17"/>
                <c:pt idx="0">
                  <c:v>Linguine Pasta</c:v>
                </c:pt>
                <c:pt idx="1">
                  <c:v>Peanut Butter</c:v>
                </c:pt>
                <c:pt idx="2">
                  <c:v>Sliced Carrots</c:v>
                </c:pt>
                <c:pt idx="3">
                  <c:v>Sweet Peas</c:v>
                </c:pt>
                <c:pt idx="4">
                  <c:v>Dried Black Beans</c:v>
                </c:pt>
                <c:pt idx="5">
                  <c:v>Dried Lentils</c:v>
                </c:pt>
                <c:pt idx="6">
                  <c:v>2% Lactose free milk</c:v>
                </c:pt>
                <c:pt idx="7">
                  <c:v>Fruit Mix </c:v>
                </c:pt>
                <c:pt idx="8">
                  <c:v>Apple Juice Pet Bottles</c:v>
                </c:pt>
                <c:pt idx="9">
                  <c:v>J&amp;B Quick Oats</c:v>
                </c:pt>
                <c:pt idx="10">
                  <c:v>Hospitality Corn Flakes</c:v>
                </c:pt>
                <c:pt idx="11">
                  <c:v>Cranberry Pet Bottles</c:v>
                </c:pt>
                <c:pt idx="12">
                  <c:v>Golden Harvest Diced Peaches</c:v>
                </c:pt>
                <c:pt idx="13">
                  <c:v>Duchess Diced Peaches</c:v>
                </c:pt>
                <c:pt idx="14">
                  <c:v>Golden Harvest Diced Pears</c:v>
                </c:pt>
                <c:pt idx="15">
                  <c:v>NEMCO Diced Pears</c:v>
                </c:pt>
                <c:pt idx="16">
                  <c:v>Pasta City Spaghetti</c:v>
                </c:pt>
              </c:strCache>
            </c:strRef>
          </c:cat>
          <c:val>
            <c:numRef>
              <c:f>Dashboard!$B$78:$B$95</c:f>
              <c:numCache>
                <c:formatCode>General</c:formatCode>
                <c:ptCount val="17"/>
                <c:pt idx="0">
                  <c:v>72</c:v>
                </c:pt>
                <c:pt idx="1">
                  <c:v>48</c:v>
                </c:pt>
                <c:pt idx="2">
                  <c:v>120</c:v>
                </c:pt>
                <c:pt idx="3">
                  <c:v>96</c:v>
                </c:pt>
                <c:pt idx="4">
                  <c:v>48</c:v>
                </c:pt>
                <c:pt idx="5">
                  <c:v>168</c:v>
                </c:pt>
                <c:pt idx="6">
                  <c:v>60</c:v>
                </c:pt>
                <c:pt idx="7">
                  <c:v>72</c:v>
                </c:pt>
                <c:pt idx="8">
                  <c:v>56</c:v>
                </c:pt>
                <c:pt idx="9">
                  <c:v>96</c:v>
                </c:pt>
                <c:pt idx="10">
                  <c:v>36</c:v>
                </c:pt>
                <c:pt idx="11">
                  <c:v>40</c:v>
                </c:pt>
                <c:pt idx="12">
                  <c:v>216</c:v>
                </c:pt>
                <c:pt idx="13">
                  <c:v>144</c:v>
                </c:pt>
                <c:pt idx="14">
                  <c:v>72</c:v>
                </c:pt>
                <c:pt idx="15">
                  <c:v>144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A-4644-8F9B-C570C82FF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7059336"/>
        <c:axId val="1477030536"/>
      </c:barChart>
      <c:catAx>
        <c:axId val="1477059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30536"/>
        <c:crosses val="autoZero"/>
        <c:auto val="1"/>
        <c:lblAlgn val="ctr"/>
        <c:lblOffset val="100"/>
        <c:noMultiLvlLbl val="0"/>
      </c:catAx>
      <c:valAx>
        <c:axId val="147703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5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[Pantry Inventory Project.xlsx]LL-1 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'LL-1 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'LL-1 Pivot Table'!$A$4:$A$5</c:f>
              <c:strCache>
                <c:ptCount val="1"/>
                <c:pt idx="0">
                  <c:v>Chunk Light Tuna</c:v>
                </c:pt>
              </c:strCache>
            </c:strRef>
          </c:cat>
          <c:val>
            <c:numRef>
              <c:f>'LL-1 Pivot Table'!$B$4:$B$5</c:f>
              <c:numCache>
                <c:formatCode>General</c:formatCode>
                <c:ptCount val="1"/>
                <c:pt idx="0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4-4752-BAFC-606478445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273880"/>
        <c:axId val="947283000"/>
      </c:barChart>
      <c:catAx>
        <c:axId val="94727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83000"/>
        <c:crosses val="autoZero"/>
        <c:auto val="1"/>
        <c:lblAlgn val="ctr"/>
        <c:lblOffset val="100"/>
        <c:noMultiLvlLbl val="0"/>
      </c:catAx>
      <c:valAx>
        <c:axId val="947283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7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[Pantry Inventory Project.xlsx]LL-2 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'LL-2 Pivot Table'!$B$2</c:f>
              <c:strCache>
                <c:ptCount val="1"/>
                <c:pt idx="0">
                  <c:v>Sum of Number of Cartons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'LL-2 Pivot Table'!$A$3:$A$12</c:f>
              <c:strCache>
                <c:ptCount val="9"/>
                <c:pt idx="0">
                  <c:v>1% Milk (Big Cartons) 1</c:v>
                </c:pt>
                <c:pt idx="1">
                  <c:v>1% Milk (Big Cartons) 2</c:v>
                </c:pt>
                <c:pt idx="2">
                  <c:v>1% Milk (Small Cartons)</c:v>
                </c:pt>
                <c:pt idx="3">
                  <c:v>2% Lact Free Milk</c:v>
                </c:pt>
                <c:pt idx="4">
                  <c:v>Choclate Milk (Small Cartons)</c:v>
                </c:pt>
                <c:pt idx="5">
                  <c:v>Juice bowl Grape</c:v>
                </c:pt>
                <c:pt idx="6">
                  <c:v>Juice bowl Orange</c:v>
                </c:pt>
                <c:pt idx="7">
                  <c:v>Tropical delight apple (Small)</c:v>
                </c:pt>
                <c:pt idx="8">
                  <c:v>Tropical delight Orange(Small)</c:v>
                </c:pt>
              </c:strCache>
            </c:strRef>
          </c:cat>
          <c:val>
            <c:numRef>
              <c:f>'LL-2 Pivot Table'!$B$3:$B$12</c:f>
              <c:numCache>
                <c:formatCode>General</c:formatCode>
                <c:ptCount val="9"/>
                <c:pt idx="0">
                  <c:v>108</c:v>
                </c:pt>
                <c:pt idx="1">
                  <c:v>120</c:v>
                </c:pt>
                <c:pt idx="2">
                  <c:v>567</c:v>
                </c:pt>
                <c:pt idx="3">
                  <c:v>180</c:v>
                </c:pt>
                <c:pt idx="4">
                  <c:v>81</c:v>
                </c:pt>
                <c:pt idx="5">
                  <c:v>40</c:v>
                </c:pt>
                <c:pt idx="6">
                  <c:v>40</c:v>
                </c:pt>
                <c:pt idx="7">
                  <c:v>256</c:v>
                </c:pt>
                <c:pt idx="8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5-450F-BCD9-146FA86212F2}"/>
            </c:ext>
          </c:extLst>
        </c:ser>
        <c:ser>
          <c:idx val="1"/>
          <c:order val="1"/>
          <c:tx>
            <c:strRef>
              <c:f>'LL-2 Pivot Table'!$C$2</c:f>
              <c:strCache>
                <c:ptCount val="1"/>
                <c:pt idx="0">
                  <c:v>Sum of Days until Expire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'LL-2 Pivot Table'!$A$3:$A$12</c:f>
              <c:strCache>
                <c:ptCount val="9"/>
                <c:pt idx="0">
                  <c:v>1% Milk (Big Cartons) 1</c:v>
                </c:pt>
                <c:pt idx="1">
                  <c:v>1% Milk (Big Cartons) 2</c:v>
                </c:pt>
                <c:pt idx="2">
                  <c:v>1% Milk (Small Cartons)</c:v>
                </c:pt>
                <c:pt idx="3">
                  <c:v>2% Lact Free Milk</c:v>
                </c:pt>
                <c:pt idx="4">
                  <c:v>Choclate Milk (Small Cartons)</c:v>
                </c:pt>
                <c:pt idx="5">
                  <c:v>Juice bowl Grape</c:v>
                </c:pt>
                <c:pt idx="6">
                  <c:v>Juice bowl Orange</c:v>
                </c:pt>
                <c:pt idx="7">
                  <c:v>Tropical delight apple (Small)</c:v>
                </c:pt>
                <c:pt idx="8">
                  <c:v>Tropical delight Orange(Small)</c:v>
                </c:pt>
              </c:strCache>
            </c:strRef>
          </c:cat>
          <c:val>
            <c:numRef>
              <c:f>'LL-2 Pivot Table'!$C$3:$C$12</c:f>
              <c:numCache>
                <c:formatCode>General</c:formatCode>
                <c:ptCount val="9"/>
                <c:pt idx="0">
                  <c:v>173</c:v>
                </c:pt>
                <c:pt idx="1">
                  <c:v>173</c:v>
                </c:pt>
                <c:pt idx="2">
                  <c:v>169</c:v>
                </c:pt>
                <c:pt idx="3">
                  <c:v>297</c:v>
                </c:pt>
                <c:pt idx="4">
                  <c:v>101</c:v>
                </c:pt>
                <c:pt idx="5">
                  <c:v>203</c:v>
                </c:pt>
                <c:pt idx="6">
                  <c:v>252</c:v>
                </c:pt>
                <c:pt idx="7">
                  <c:v>237</c:v>
                </c:pt>
                <c:pt idx="8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35-450F-BCD9-146FA86212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45962520"/>
        <c:axId val="1445933720"/>
      </c:barChart>
      <c:valAx>
        <c:axId val="14459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62520"/>
        <c:crosses val="autoZero"/>
        <c:crossBetween val="between"/>
      </c:valAx>
      <c:catAx>
        <c:axId val="144596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33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[Pantry Inventory Project.xlsx]LL-3 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525252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'LL-3 Pivot'!$B$2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25252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strRef>
              <c:f>'LL-3 Pivot'!$A$3:$A$11</c:f>
              <c:strCache>
                <c:ptCount val="8"/>
                <c:pt idx="0">
                  <c:v>Chicken Noodle Soup</c:v>
                </c:pt>
                <c:pt idx="1">
                  <c:v>Jasmine Rice</c:v>
                </c:pt>
                <c:pt idx="2">
                  <c:v>Long Grain Brown Rice</c:v>
                </c:pt>
                <c:pt idx="3">
                  <c:v>Mac &amp; Cheese (Besler)</c:v>
                </c:pt>
                <c:pt idx="4">
                  <c:v>Nufield Long grain rice (1 lb)</c:v>
                </c:pt>
                <c:pt idx="5">
                  <c:v>Nufield Long grain rice (2 lb)</c:v>
                </c:pt>
                <c:pt idx="6">
                  <c:v>Sliced Peaches in Natural Juice</c:v>
                </c:pt>
                <c:pt idx="7">
                  <c:v>Sliced Peaches in Pear Juice</c:v>
                </c:pt>
              </c:strCache>
            </c:strRef>
          </c:cat>
          <c:val>
            <c:numRef>
              <c:f>'LL-3 Pivot'!$B$3:$B$11</c:f>
              <c:numCache>
                <c:formatCode>General</c:formatCode>
                <c:ptCount val="8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192</c:v>
                </c:pt>
                <c:pt idx="4">
                  <c:v>120</c:v>
                </c:pt>
                <c:pt idx="5">
                  <c:v>36</c:v>
                </c:pt>
                <c:pt idx="6">
                  <c:v>264</c:v>
                </c:pt>
                <c:pt idx="7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1-4F7F-BBF3-AC05E406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904871159"/>
        <c:axId val="904854839"/>
      </c:barChart>
      <c:catAx>
        <c:axId val="904871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54839"/>
        <c:crosses val="autoZero"/>
        <c:auto val="1"/>
        <c:lblAlgn val="ctr"/>
        <c:lblOffset val="100"/>
        <c:noMultiLvlLbl val="0"/>
      </c:catAx>
      <c:valAx>
        <c:axId val="904854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71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[Pantry Inventory Project.xlsx]LL-4 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LL-4</a:t>
            </a:r>
          </a:p>
        </c:rich>
      </c:tx>
      <c:overlay val="0"/>
      <c:spPr>
        <a:solidFill>
          <a:srgbClr val="E7E6E6"/>
        </a:solidFill>
        <a:ln>
          <a:solidFill>
            <a:srgbClr val="44546A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'LL-4 Pivot'!$B$2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'LL-4 Pivot'!$A$3:$A$17</c:f>
              <c:strCache>
                <c:ptCount val="14"/>
                <c:pt idx="0">
                  <c:v>1% Milk</c:v>
                </c:pt>
                <c:pt idx="1">
                  <c:v>2% Lact Free Milk</c:v>
                </c:pt>
                <c:pt idx="2">
                  <c:v>Chicken Noodle Soup</c:v>
                </c:pt>
                <c:pt idx="3">
                  <c:v>Chicken with Rice</c:v>
                </c:pt>
                <c:pt idx="4">
                  <c:v>Diced Pears in Natural Juice</c:v>
                </c:pt>
                <c:pt idx="5">
                  <c:v>Fruit Mix in Natural Juice</c:v>
                </c:pt>
                <c:pt idx="6">
                  <c:v>Fruit Mix in Pear Juice</c:v>
                </c:pt>
                <c:pt idx="7">
                  <c:v>Green Peas</c:v>
                </c:pt>
                <c:pt idx="8">
                  <c:v>Linguine Pasta</c:v>
                </c:pt>
                <c:pt idx="9">
                  <c:v>Sliced Carrots</c:v>
                </c:pt>
                <c:pt idx="10">
                  <c:v>Sweet Peas</c:v>
                </c:pt>
                <c:pt idx="11">
                  <c:v>Villa Maria Spaghetti</c:v>
                </c:pt>
                <c:pt idx="12">
                  <c:v>Whole Wheat Spaghetti</c:v>
                </c:pt>
                <c:pt idx="13">
                  <c:v>(blank)</c:v>
                </c:pt>
              </c:strCache>
            </c:strRef>
          </c:cat>
          <c:val>
            <c:numRef>
              <c:f>'LL-4 Pivot'!$B$3:$B$17</c:f>
              <c:numCache>
                <c:formatCode>General</c:formatCode>
                <c:ptCount val="14"/>
                <c:pt idx="0">
                  <c:v>60</c:v>
                </c:pt>
                <c:pt idx="1">
                  <c:v>48</c:v>
                </c:pt>
                <c:pt idx="2">
                  <c:v>192</c:v>
                </c:pt>
                <c:pt idx="3">
                  <c:v>12</c:v>
                </c:pt>
                <c:pt idx="4">
                  <c:v>96</c:v>
                </c:pt>
                <c:pt idx="5">
                  <c:v>48</c:v>
                </c:pt>
                <c:pt idx="6">
                  <c:v>48</c:v>
                </c:pt>
                <c:pt idx="7">
                  <c:v>24</c:v>
                </c:pt>
                <c:pt idx="8">
                  <c:v>72</c:v>
                </c:pt>
                <c:pt idx="9">
                  <c:v>144</c:v>
                </c:pt>
                <c:pt idx="10">
                  <c:v>192</c:v>
                </c:pt>
                <c:pt idx="11">
                  <c:v>100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E-4F33-9480-4ABAB859F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243640"/>
        <c:axId val="1800256600"/>
      </c:barChart>
      <c:catAx>
        <c:axId val="180024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256600"/>
        <c:crosses val="autoZero"/>
        <c:auto val="1"/>
        <c:lblAlgn val="ctr"/>
        <c:lblOffset val="100"/>
        <c:noMultiLvlLbl val="0"/>
      </c:catAx>
      <c:valAx>
        <c:axId val="1800256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4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333375</xdr:colOff>
      <xdr:row>18</xdr:row>
      <xdr:rowOff>95250</xdr:rowOff>
    </xdr:to>
    <xdr:graphicFrame macro="">
      <xdr:nvGraphicFramePr>
        <xdr:cNvPr id="3" name="Chart 2" descr="Chart type: Clustered Column. 'Number of cans' by 'Item Name'&#10;&#10;Description automatically generated">
          <a:extLst>
            <a:ext uri="{FF2B5EF4-FFF2-40B4-BE49-F238E27FC236}">
              <a16:creationId xmlns:a16="http://schemas.microsoft.com/office/drawing/2014/main" id="{206A7873-15EC-0482-DE2B-13AA45B15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342900</xdr:colOff>
      <xdr:row>0</xdr:row>
      <xdr:rowOff>0</xdr:rowOff>
    </xdr:from>
    <xdr:to>
      <xdr:col>28</xdr:col>
      <xdr:colOff>342900</xdr:colOff>
      <xdr:row>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xpire Categories 1">
              <a:extLst>
                <a:ext uri="{FF2B5EF4-FFF2-40B4-BE49-F238E27FC236}">
                  <a16:creationId xmlns:a16="http://schemas.microsoft.com/office/drawing/2014/main" id="{B74C985F-DE0C-D88B-6B2C-85A2857C680A}"/>
                </a:ext>
                <a:ext uri="{147F2762-F138-4A5C-976F-8EAC2B608ADB}">
                  <a16:predDERef xmlns:a16="http://schemas.microsoft.com/office/drawing/2014/main" pred="{206A7873-15EC-0482-DE2B-13AA45B151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xpire Categori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7275" y="485775"/>
              <a:ext cx="1828800" cy="106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13</xdr:col>
      <xdr:colOff>342900</xdr:colOff>
      <xdr:row>2</xdr:row>
      <xdr:rowOff>0</xdr:rowOff>
    </xdr:from>
    <xdr:to>
      <xdr:col>24</xdr:col>
      <xdr:colOff>276225</xdr:colOff>
      <xdr:row>18</xdr:row>
      <xdr:rowOff>95250</xdr:rowOff>
    </xdr:to>
    <xdr:graphicFrame macro="">
      <xdr:nvGraphicFramePr>
        <xdr:cNvPr id="8" name="Chart 7" descr="Chart type: Clustered Bar. 'Number of cans' by 'Item Name'&#10;&#10;Description automatically generated">
          <a:extLst>
            <a:ext uri="{FF2B5EF4-FFF2-40B4-BE49-F238E27FC236}">
              <a16:creationId xmlns:a16="http://schemas.microsoft.com/office/drawing/2014/main" id="{01C4AFCA-8ED2-563C-47E0-94E9B9313848}"/>
            </a:ext>
            <a:ext uri="{147F2762-F138-4A5C-976F-8EAC2B608ADB}">
              <a16:predDERef xmlns:a16="http://schemas.microsoft.com/office/drawing/2014/main" pred="{B74C985F-DE0C-D88B-6B2C-85A2857C6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85725</xdr:colOff>
      <xdr:row>18</xdr:row>
      <xdr:rowOff>95250</xdr:rowOff>
    </xdr:from>
    <xdr:to>
      <xdr:col>13</xdr:col>
      <xdr:colOff>333375</xdr:colOff>
      <xdr:row>35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6A5766-BBEB-DF22-0C2E-B4199BFD4819}"/>
            </a:ext>
            <a:ext uri="{147F2762-F138-4A5C-976F-8EAC2B608ADB}">
              <a16:predDERef xmlns:a16="http://schemas.microsoft.com/office/drawing/2014/main" pred="{01C4AFCA-8ED2-563C-47E0-94E9B9313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18</xdr:row>
      <xdr:rowOff>76200</xdr:rowOff>
    </xdr:from>
    <xdr:to>
      <xdr:col>24</xdr:col>
      <xdr:colOff>285750</xdr:colOff>
      <xdr:row>35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CA3295-DDD2-1731-AEDB-846EAB68CDFF}"/>
            </a:ext>
            <a:ext uri="{147F2762-F138-4A5C-976F-8EAC2B608ADB}">
              <a16:predDERef xmlns:a16="http://schemas.microsoft.com/office/drawing/2014/main" pred="{C06A5766-BBEB-DF22-0C2E-B4199BFD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342900</xdr:colOff>
      <xdr:row>5</xdr:row>
      <xdr:rowOff>95250</xdr:rowOff>
    </xdr:from>
    <xdr:to>
      <xdr:col>28</xdr:col>
      <xdr:colOff>342900</xdr:colOff>
      <xdr:row>12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No. of Cans Categories" title="Number of Cans">
              <a:extLst>
                <a:ext uri="{FF2B5EF4-FFF2-40B4-BE49-F238E27FC236}">
                  <a16:creationId xmlns:a16="http://schemas.microsoft.com/office/drawing/2014/main" id="{B6442012-3926-8897-61EC-37A4F28C1C60}"/>
                </a:ext>
                <a:ext uri="{147F2762-F138-4A5C-976F-8EAC2B608ADB}">
                  <a16:predDERef xmlns:a16="http://schemas.microsoft.com/office/drawing/2014/main" pred="{76CA3295-DDD2-1731-AEDB-846EAB68CD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. of Cans Categori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34950" y="1562100"/>
              <a:ext cx="1828800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104775</xdr:rowOff>
    </xdr:from>
    <xdr:to>
      <xdr:col>16</xdr:col>
      <xdr:colOff>428625</xdr:colOff>
      <xdr:row>24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EEF148-0CEA-4C43-2A85-2136008CE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504825</xdr:colOff>
      <xdr:row>1</xdr:row>
      <xdr:rowOff>104775</xdr:rowOff>
    </xdr:from>
    <xdr:to>
      <xdr:col>19</xdr:col>
      <xdr:colOff>333375</xdr:colOff>
      <xdr:row>15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ays until Expire">
              <a:extLst>
                <a:ext uri="{FF2B5EF4-FFF2-40B4-BE49-F238E27FC236}">
                  <a16:creationId xmlns:a16="http://schemas.microsoft.com/office/drawing/2014/main" id="{3117481B-F627-6525-901E-FE971EFDEACE}"/>
                </a:ext>
                <a:ext uri="{147F2762-F138-4A5C-976F-8EAC2B608ADB}">
                  <a16:predDERef xmlns:a16="http://schemas.microsoft.com/office/drawing/2014/main" pred="{C4EEF148-0CEA-4C43-2A85-2136008CE7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s until Expi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4575" y="2952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19050</xdr:rowOff>
    </xdr:from>
    <xdr:to>
      <xdr:col>7</xdr:col>
      <xdr:colOff>1285875</xdr:colOff>
      <xdr:row>29</xdr:row>
      <xdr:rowOff>95250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F861B332-2DC1-6626-728C-28546EB1A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6</xdr:row>
      <xdr:rowOff>142875</xdr:rowOff>
    </xdr:from>
    <xdr:to>
      <xdr:col>11</xdr:col>
      <xdr:colOff>457200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A943D-C31C-8D27-3C1A-2FD99C01C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190500</xdr:colOff>
      <xdr:row>5</xdr:row>
      <xdr:rowOff>142875</xdr:rowOff>
    </xdr:from>
    <xdr:to>
      <xdr:col>16</xdr:col>
      <xdr:colOff>190500</xdr:colOff>
      <xdr:row>19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ays until Expire 1">
              <a:extLst>
                <a:ext uri="{FF2B5EF4-FFF2-40B4-BE49-F238E27FC236}">
                  <a16:creationId xmlns:a16="http://schemas.microsoft.com/office/drawing/2014/main" id="{87FFCDDA-1F24-F26A-5737-3196DA270220}"/>
                </a:ext>
                <a:ext uri="{147F2762-F138-4A5C-976F-8EAC2B608ADB}">
                  <a16:predDERef xmlns:a16="http://schemas.microsoft.com/office/drawing/2014/main" pred="{4A5A943D-C31C-8D27-3C1A-2FD99C01CD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s until Expi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91900" y="10953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104775</xdr:rowOff>
    </xdr:from>
    <xdr:to>
      <xdr:col>14</xdr:col>
      <xdr:colOff>381000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68E8A-035E-2A45-A773-56D0BB2B5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A REDDY" refreshedDate="45271.551813888887" createdVersion="8" refreshedVersion="8" minRefreshableVersion="3" recordCount="15" xr:uid="{08A809B5-BBFD-4984-8D71-89790B12D591}">
  <cacheSource type="worksheet">
    <worksheetSource name="Table9"/>
  </cacheSource>
  <cacheFields count="8">
    <cacheField name="S. no" numFmtId="0">
      <sharedItems containsString="0" containsBlank="1" containsNumber="1" containsInteger="1" minValue="1" maxValue="14"/>
    </cacheField>
    <cacheField name="Item Name" numFmtId="0">
      <sharedItems containsBlank="1" count="14">
        <s v="Fruit Mix in Natural Juice"/>
        <s v="Fruit Mix in Pear Juice"/>
        <s v="Linguine Pasta"/>
        <s v="Sweet Peas"/>
        <s v="Diced Pears in Natural Juice"/>
        <s v="Green Peas"/>
        <s v="Chicken with Rice"/>
        <s v="Chicken Noodle Soup"/>
        <s v="2% Lact Free Milk"/>
        <s v="1% Milk"/>
        <s v="Whole Wheat Spaghetti"/>
        <s v="Villa Maria Spaghetti"/>
        <s v="Sliced Carrots"/>
        <m/>
      </sharedItems>
    </cacheField>
    <cacheField name="Barecode " numFmtId="0">
      <sharedItems containsNonDate="0" containsString="0" containsBlank="1"/>
    </cacheField>
    <cacheField name="Quantity(Boxes)" numFmtId="0">
      <sharedItems containsString="0" containsBlank="1" containsNumber="1" containsInteger="1" minValue="1" maxValue="8"/>
    </cacheField>
    <cacheField name="Number of Packets" numFmtId="0">
      <sharedItems containsString="0" containsBlank="1" containsNumber="1" containsInteger="1" minValue="12" maxValue="192"/>
    </cacheField>
    <cacheField name="Expiry date" numFmtId="164">
      <sharedItems containsNonDate="0" containsDate="1" containsString="0" containsBlank="1" minDate="2024-05-09T00:00:00" maxDate="2026-03-03T00:00:00"/>
    </cacheField>
    <cacheField name="Days until Expire" numFmtId="0">
      <sharedItems containsDate="1" containsString="0" containsBlank="1" containsMixedTypes="1" minDate="1900-01-01T05:53:12" maxDate="1902-01-18T00:00:00"/>
    </cacheField>
    <cacheField name="Rack no" numFmtId="0">
      <sharedItems containsBlank="1" containsMixedTypes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A REDDY" refreshedDate="45271.551814004626" createdVersion="8" refreshedVersion="8" minRefreshableVersion="3" recordCount="13" xr:uid="{E86C9925-1424-435D-99DF-DF22D6ED4869}">
  <cacheSource type="worksheet">
    <worksheetSource name="Table8"/>
  </cacheSource>
  <cacheFields count="8">
    <cacheField name="S. no" numFmtId="0">
      <sharedItems containsSemiMixedTypes="0" containsString="0" containsNumber="1" containsInteger="1" minValue="1" maxValue="12"/>
    </cacheField>
    <cacheField name="Item Name" numFmtId="0">
      <sharedItems count="8">
        <s v="Nufield Long grain rice (2 lb)"/>
        <s v="Mac &amp; Cheese (Besler)"/>
        <s v="Nufield Long grain rice (1 lb)"/>
        <s v="Jasmine Rice"/>
        <s v="Long Grain Brown Rice"/>
        <s v="Sliced Peaches in Natural Juice"/>
        <s v="Chicken Noodle Soup"/>
        <s v="Sliced Peaches in Pear Juice"/>
      </sharedItems>
    </cacheField>
    <cacheField name="Barecode " numFmtId="1">
      <sharedItems containsNonDate="0" containsString="0" containsBlank="1"/>
    </cacheField>
    <cacheField name="Quantity(Boxes)" numFmtId="0">
      <sharedItems containsString="0" containsBlank="1" containsNumber="1" containsInteger="1" minValue="1" maxValue="8"/>
    </cacheField>
    <cacheField name="Number of Packets" numFmtId="0">
      <sharedItems containsString="0" containsBlank="1" containsNumber="1" containsInteger="1" minValue="12" maxValue="192"/>
    </cacheField>
    <cacheField name="Expiry date" numFmtId="164">
      <sharedItems containsNonDate="0" containsDate="1" containsString="0" containsBlank="1" minDate="2024-02-13T00:00:00" maxDate="2025-10-06T00:00:00"/>
    </cacheField>
    <cacheField name="Days until Expire" numFmtId="1">
      <sharedItems containsString="0" containsBlank="1" containsNumber="1" containsInteger="1" minValue="64" maxValue="796" count="180">
        <n v="511"/>
        <n v="81"/>
        <n v="413"/>
        <n v="340"/>
        <n v="64"/>
        <n v="178"/>
        <n v="112"/>
        <m/>
        <n v="464"/>
        <n v="644"/>
        <n v="664"/>
        <n v="580"/>
        <n v="516" u="1"/>
        <n v="86" u="1"/>
        <n v="418" u="1"/>
        <n v="345" u="1"/>
        <n v="69" u="1"/>
        <n v="183" u="1"/>
        <n v="117" u="1"/>
        <n v="469" u="1"/>
        <n v="649" u="1"/>
        <n v="669" u="1"/>
        <n v="585" u="1"/>
        <n v="517" u="1"/>
        <n v="87" u="1"/>
        <n v="419" u="1"/>
        <n v="346" u="1"/>
        <n v="70" u="1"/>
        <n v="184" u="1"/>
        <n v="118" u="1"/>
        <n v="470" u="1"/>
        <n v="650" u="1"/>
        <n v="670" u="1"/>
        <n v="586" u="1"/>
        <n v="522" u="1"/>
        <n v="92" u="1"/>
        <n v="424" u="1"/>
        <n v="351" u="1"/>
        <n v="75" u="1"/>
        <n v="189" u="1"/>
        <n v="123" u="1"/>
        <n v="475" u="1"/>
        <n v="655" u="1"/>
        <n v="675" u="1"/>
        <n v="591" u="1"/>
        <n v="543" u="1"/>
        <n v="113" u="1"/>
        <n v="445" u="1"/>
        <n v="372" u="1"/>
        <n v="96" u="1"/>
        <n v="210" u="1"/>
        <n v="144" u="1"/>
        <n v="496" u="1"/>
        <n v="676" u="1"/>
        <n v="696" u="1"/>
        <n v="612" u="1"/>
        <n v="551" u="1"/>
        <n v="121" u="1"/>
        <n v="453" u="1"/>
        <n v="380" u="1"/>
        <n v="104" u="1"/>
        <n v="218" u="1"/>
        <n v="152" u="1"/>
        <n v="504" u="1"/>
        <n v="684" u="1"/>
        <n v="704" u="1"/>
        <n v="620" u="1"/>
        <n v="557" u="1"/>
        <n v="127" u="1"/>
        <n v="459" u="1"/>
        <n v="386" u="1"/>
        <n v="110" u="1"/>
        <n v="224" u="1"/>
        <n v="158" u="1"/>
        <n v="510" u="1"/>
        <n v="690" u="1"/>
        <n v="710" u="1"/>
        <n v="626" u="1"/>
        <n v="560" u="1"/>
        <n v="130" u="1"/>
        <n v="462" u="1"/>
        <n v="389" u="1"/>
        <n v="227" u="1"/>
        <n v="161" u="1"/>
        <n v="513" u="1"/>
        <n v="693" u="1"/>
        <n v="713" u="1"/>
        <n v="629" u="1"/>
        <n v="565" u="1"/>
        <n v="135" u="1"/>
        <n v="467" u="1"/>
        <n v="394" u="1"/>
        <n v="232" u="1"/>
        <n v="166" u="1"/>
        <n v="518" u="1"/>
        <n v="698" u="1"/>
        <n v="718" u="1"/>
        <n v="634" u="1"/>
        <n v="566" u="1"/>
        <n v="136" u="1"/>
        <n v="468" u="1"/>
        <n v="395" u="1"/>
        <n v="119" u="1"/>
        <n v="233" u="1"/>
        <n v="167" u="1"/>
        <n v="519" u="1"/>
        <n v="699" u="1"/>
        <n v="719" u="1"/>
        <n v="635" u="1"/>
        <n v="567" u="1"/>
        <n v="137" u="1"/>
        <n v="396" u="1"/>
        <n v="120" u="1"/>
        <n v="234" u="1"/>
        <n v="168" u="1"/>
        <n v="520" u="1"/>
        <n v="700" u="1"/>
        <n v="720" u="1"/>
        <n v="636" u="1"/>
        <n v="602" u="1"/>
        <n v="172" u="1"/>
        <n v="431" u="1"/>
        <n v="155" u="1"/>
        <n v="269" u="1"/>
        <n v="203" u="1"/>
        <n v="555" u="1"/>
        <n v="735" u="1"/>
        <n v="755" u="1"/>
        <n v="671" u="1"/>
        <n v="606" u="1"/>
        <n v="176" u="1"/>
        <n v="508" u="1"/>
        <n v="435" u="1"/>
        <n v="159" u="1"/>
        <n v="273" u="1"/>
        <n v="207" u="1"/>
        <n v="559" u="1"/>
        <n v="739" u="1"/>
        <n v="759" u="1"/>
        <n v="628" u="1"/>
        <n v="198" u="1"/>
        <n v="530" u="1"/>
        <n v="457" u="1"/>
        <n v="181" u="1"/>
        <n v="295" u="1"/>
        <n v="229" u="1"/>
        <n v="581" u="1"/>
        <n v="761" u="1"/>
        <n v="781" u="1"/>
        <n v="697" u="1"/>
        <n v="630" u="1"/>
        <n v="200" u="1"/>
        <n v="532" u="1"/>
        <n v="297" u="1"/>
        <n v="231" u="1"/>
        <n v="583" u="1"/>
        <n v="763" u="1"/>
        <n v="783" u="1"/>
        <n v="642" u="1"/>
        <n v="212" u="1"/>
        <n v="544" u="1"/>
        <n v="471" u="1"/>
        <n v="195" u="1"/>
        <n v="309" u="1"/>
        <n v="243" u="1"/>
        <n v="595" u="1"/>
        <n v="775" u="1"/>
        <n v="795" u="1"/>
        <n v="711" u="1"/>
        <n v="643" u="1"/>
        <n v="213" u="1"/>
        <n v="545" u="1"/>
        <n v="472" u="1"/>
        <n v="196" u="1"/>
        <n v="310" u="1"/>
        <n v="244" u="1"/>
        <n v="596" u="1"/>
        <n v="776" u="1"/>
        <n v="796" u="1"/>
        <n v="712" u="1"/>
      </sharedItems>
    </cacheField>
    <cacheField name="Rack no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 pivotCacheId="135027626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A REDDY" refreshedDate="45271.551814004626" createdVersion="8" refreshedVersion="8" minRefreshableVersion="3" recordCount="15" xr:uid="{9FAE840E-5736-40C1-9C38-0E5060928773}">
  <cacheSource type="worksheet">
    <worksheetSource name="Table3"/>
  </cacheSource>
  <cacheFields count="8">
    <cacheField name="S. no" numFmtId="0">
      <sharedItems containsSemiMixedTypes="0" containsString="0" containsNumber="1" containsInteger="1" minValue="1" maxValue="15"/>
    </cacheField>
    <cacheField name="Item Name" numFmtId="0">
      <sharedItems count="13">
        <s v="Diced Tomatoes"/>
        <s v="Peanut Butter"/>
        <s v="Whole Kernel Sweet Corn 1"/>
        <s v="Whole Kernel Sweet Corn 2"/>
        <s v="Mixed Vegatables"/>
        <s v="Garbanzo Beans"/>
        <s v="Spaghetti Sauce (Small)"/>
        <s v="Vegetarian Beans"/>
        <s v="Tomato Suace (Looks like D.tomatoes)"/>
        <s v="Chunk Light Tuna"/>
        <s v="Flake Light Tuna"/>
        <s v="Spaghetti Sauce (Big)"/>
        <s v="Whole Kernel Sweet Corn" u="1"/>
      </sharedItems>
    </cacheField>
    <cacheField name="Barecode " numFmtId="1">
      <sharedItems containsString="0" containsBlank="1" containsNumber="1" containsInteger="1" minValue="41379355766" maxValue="856536006760"/>
    </cacheField>
    <cacheField name="Quantity(Boxes)" numFmtId="0">
      <sharedItems containsSemiMixedTypes="0" containsString="0" containsNumber="1" containsInteger="1" minValue="1" maxValue="7"/>
    </cacheField>
    <cacheField name="Number of cans" numFmtId="0">
      <sharedItems containsSemiMixedTypes="0" containsString="0" containsNumber="1" containsInteger="1" minValue="24" maxValue="192"/>
    </cacheField>
    <cacheField name="Expiry date" numFmtId="164">
      <sharedItems containsNonDate="0" containsDate="1" containsString="0" containsBlank="1" minDate="2023-11-01T00:00:00" maxDate="2026-06-22T00:00:00"/>
    </cacheField>
    <cacheField name="Days until Expire" numFmtId="1">
      <sharedItems containsString="0" containsBlank="1" containsNumber="1" containsInteger="1" minValue="-40" maxValue="1061" count="232">
        <n v="599"/>
        <n v="151"/>
        <n v="270"/>
        <n v="269"/>
        <n v="-40"/>
        <n v="860"/>
        <n v="923"/>
        <n v="692"/>
        <n v="534"/>
        <n v="736"/>
        <m/>
        <n v="314"/>
        <n v="326"/>
        <n v="383"/>
        <n v="626"/>
        <n v="604" u="1"/>
        <n v="156" u="1"/>
        <n v="275" u="1"/>
        <n v="274" u="1"/>
        <n v="-35" u="1"/>
        <n v="865" u="1"/>
        <n v="928" u="1"/>
        <n v="697" u="1"/>
        <n v="539" u="1"/>
        <n v="741" u="1"/>
        <n v="319" u="1"/>
        <n v="331" u="1"/>
        <n v="388" u="1"/>
        <n v="631" u="1"/>
        <n v="605" u="1"/>
        <n v="157" u="1"/>
        <n v="276" u="1"/>
        <n v="-34" u="1"/>
        <n v="866" u="1"/>
        <n v="929" u="1"/>
        <n v="698" u="1"/>
        <n v="540" u="1"/>
        <n v="742" u="1"/>
        <n v="320" u="1"/>
        <n v="332" u="1"/>
        <n v="389" u="1"/>
        <n v="632" u="1"/>
        <n v="610" u="1"/>
        <n v="162" u="1"/>
        <n v="281" u="1"/>
        <n v="280" u="1"/>
        <n v="-29" u="1"/>
        <n v="871" u="1"/>
        <n v="934" u="1"/>
        <n v="703" u="1"/>
        <n v="545" u="1"/>
        <n v="747" u="1"/>
        <n v="325" u="1"/>
        <n v="337" u="1"/>
        <n v="394" u="1"/>
        <n v="637" u="1"/>
        <n v="183" u="1"/>
        <n v="302" u="1"/>
        <n v="301" u="1"/>
        <n v="-8" u="1"/>
        <n v="892" u="1"/>
        <n v="955" u="1"/>
        <n v="724" u="1"/>
        <n v="566" u="1"/>
        <n v="768" u="1"/>
        <n v="346" u="1"/>
        <n v="358" u="1"/>
        <n v="415" u="1"/>
        <n v="658" u="1"/>
        <n v="639" u="1"/>
        <n v="191" u="1"/>
        <n v="310" u="1"/>
        <n v="309" u="1"/>
        <n v="0" u="1"/>
        <n v="900" u="1"/>
        <n v="963" u="1"/>
        <n v="732" u="1"/>
        <n v="574" u="1"/>
        <n v="776" u="1"/>
        <n v="354" u="1"/>
        <n v="366" u="1"/>
        <n v="423" u="1"/>
        <n v="666" u="1"/>
        <n v="645" u="1"/>
        <n v="197" u="1"/>
        <n v="316" u="1"/>
        <n v="315" u="1"/>
        <n v="6" u="1"/>
        <n v="906" u="1"/>
        <n v="969" u="1"/>
        <n v="738" u="1"/>
        <n v="580" u="1"/>
        <n v="782" u="1"/>
        <n v="360" u="1"/>
        <n v="372" u="1"/>
        <n v="429" u="1"/>
        <n v="672" u="1"/>
        <n v="648" u="1"/>
        <n v="200" u="1"/>
        <n v="318" u="1"/>
        <n v="9" u="1"/>
        <n v="909" u="1"/>
        <n v="972" u="1"/>
        <n v="583" u="1"/>
        <n v="785" u="1"/>
        <n v="363" u="1"/>
        <n v="375" u="1"/>
        <n v="432" u="1"/>
        <n v="675" u="1"/>
        <n v="653" u="1"/>
        <n v="205" u="1"/>
        <n v="324" u="1"/>
        <n v="323" u="1"/>
        <n v="14" u="1"/>
        <n v="914" u="1"/>
        <n v="977" u="1"/>
        <n v="746" u="1"/>
        <n v="588" u="1"/>
        <n v="790" u="1"/>
        <n v="368" u="1"/>
        <n v="380" u="1"/>
        <n v="437" u="1"/>
        <n v="680" u="1"/>
        <n v="654" u="1"/>
        <n v="206" u="1"/>
        <n v="15" u="1"/>
        <n v="915" u="1"/>
        <n v="978" u="1"/>
        <n v="589" u="1"/>
        <n v="791" u="1"/>
        <n v="369" u="1"/>
        <n v="381" u="1"/>
        <n v="438" u="1"/>
        <n v="681" u="1"/>
        <n v="655" u="1"/>
        <n v="207" u="1"/>
        <n v="16" u="1"/>
        <n v="916" u="1"/>
        <n v="979" u="1"/>
        <n v="748" u="1"/>
        <n v="590" u="1"/>
        <n v="792" u="1"/>
        <n v="370" u="1"/>
        <n v="382" u="1"/>
        <n v="439" u="1"/>
        <n v="682" u="1"/>
        <n v="690" u="1"/>
        <n v="242" u="1"/>
        <n v="361" u="1"/>
        <n v="51" u="1"/>
        <n v="951" u="1"/>
        <n v="1014" u="1"/>
        <n v="783" u="1"/>
        <n v="625" u="1"/>
        <n v="827" u="1"/>
        <n v="405" u="1"/>
        <n v="417" u="1"/>
        <n v="474" u="1"/>
        <n v="717" u="1"/>
        <n v="694" u="1"/>
        <n v="246" u="1"/>
        <n v="365" u="1"/>
        <n v="364" u="1"/>
        <n v="55" u="1"/>
        <n v="1018" u="1"/>
        <n v="787" u="1"/>
        <n v="629" u="1"/>
        <n v="831" u="1"/>
        <n v="409" u="1"/>
        <n v="421" u="1"/>
        <n v="478" u="1"/>
        <n v="721" u="1"/>
        <n v="716" u="1"/>
        <n v="268" u="1"/>
        <n v="387" u="1"/>
        <n v="386" u="1"/>
        <n v="77" u="1"/>
        <n v="1040" u="1"/>
        <n v="809" u="1"/>
        <n v="651" u="1"/>
        <n v="853" u="1"/>
        <n v="431" u="1"/>
        <n v="443" u="1"/>
        <n v="500" u="1"/>
        <n v="743" u="1"/>
        <n v="718" u="1"/>
        <n v="79" u="1"/>
        <n v="1042" u="1"/>
        <n v="811" u="1"/>
        <n v="855" u="1"/>
        <n v="433" u="1"/>
        <n v="445" u="1"/>
        <n v="502" u="1"/>
        <n v="745" u="1"/>
        <n v="730" u="1"/>
        <n v="282" u="1"/>
        <n v="401" u="1"/>
        <n v="400" u="1"/>
        <n v="91" u="1"/>
        <n v="991" u="1"/>
        <n v="1054" u="1"/>
        <n v="823" u="1"/>
        <n v="665" u="1"/>
        <n v="867" u="1"/>
        <n v="457" u="1"/>
        <n v="514" u="1"/>
        <n v="757" u="1"/>
        <n v="731" u="1"/>
        <n v="283" u="1"/>
        <n v="402" u="1"/>
        <n v="92" u="1"/>
        <n v="992" u="1"/>
        <n v="1055" u="1"/>
        <n v="824" u="1"/>
        <n v="868" u="1"/>
        <n v="446" u="1"/>
        <n v="458" u="1"/>
        <n v="515" u="1"/>
        <n v="758" u="1"/>
        <n v="737" u="1"/>
        <n v="289" u="1"/>
        <n v="408" u="1"/>
        <n v="407" u="1"/>
        <n v="98" u="1"/>
        <n v="998" u="1"/>
        <n v="1061" u="1"/>
        <n v="830" u="1"/>
        <n v="874" u="1"/>
        <n v="452" u="1"/>
        <n v="464" u="1"/>
        <n v="521" u="1"/>
        <n v="764" u="1"/>
      </sharedItems>
    </cacheField>
    <cacheField name="Rack no" numFmtId="0">
      <sharedItems containsMixedTypes="1" containsNumber="1" containsInteger="1" minValue="1" maxValue="5"/>
    </cacheField>
  </cacheFields>
  <extLst>
    <ext xmlns:x14="http://schemas.microsoft.com/office/spreadsheetml/2009/9/main" uri="{725AE2AE-9491-48be-B2B4-4EB974FC3084}">
      <x14:pivotCacheDefinition pivotCacheId="116246911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A REDDY" refreshedDate="45271.551814120372" createdVersion="8" refreshedVersion="8" minRefreshableVersion="3" recordCount="12" xr:uid="{E9E93FD1-123F-4479-B9C1-39FAC640985A}">
  <cacheSource type="worksheet">
    <worksheetSource ref="A26:H38" sheet="Expiration Date"/>
  </cacheSource>
  <cacheFields count="8">
    <cacheField name="S. no" numFmtId="0">
      <sharedItems containsSemiMixedTypes="0" containsString="0" containsNumber="1" containsInteger="1" minValue="1" maxValue="12"/>
    </cacheField>
    <cacheField name="Item Name" numFmtId="0">
      <sharedItems count="10">
        <s v="1% Milk (Big Cartons) 1"/>
        <s v="2% Lact Free Milk"/>
        <s v="Tropical delight apple (Small)"/>
        <s v="Tropical delight Orange(Small)"/>
        <s v="Juice bowl Orange"/>
        <s v="Juice bowl Grape"/>
        <s v="1% Milk (Big Cartons) 2"/>
        <s v="1% Milk (Small Cartons)"/>
        <s v="Choclate Milk (Small Cartons)"/>
        <s v="1% Milk (Big Cartons)" u="1"/>
      </sharedItems>
    </cacheField>
    <cacheField name="Barecode " numFmtId="1">
      <sharedItems containsString="0" containsBlank="1" containsNumber="1" containsInteger="1" minValue="41900089726" maxValue="71505023962"/>
    </cacheField>
    <cacheField name="Quantity(Boxes)" numFmtId="0">
      <sharedItems containsSemiMixedTypes="0" containsString="0" containsNumber="1" containsInteger="1" minValue="1" maxValue="12"/>
    </cacheField>
    <cacheField name="Number of Cartons" numFmtId="0">
      <sharedItems containsSemiMixedTypes="0" containsString="0" containsNumber="1" containsInteger="1" minValue="36" maxValue="270"/>
    </cacheField>
    <cacheField name="Expiry date" numFmtId="164">
      <sharedItems containsSemiMixedTypes="0" containsNonDate="0" containsDate="1" containsString="0" minDate="2023-12-03T00:00:00" maxDate="2024-08-20T00:00:00"/>
    </cacheField>
    <cacheField name="Days until Expire" numFmtId="1">
      <sharedItems containsSemiMixedTypes="0" containsString="0" containsNumber="1" containsInteger="1" minValue="-8" maxValue="252"/>
    </cacheField>
    <cacheField name="Rack no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A REDDY" refreshedDate="45271.551814236111" createdVersion="8" refreshedVersion="8" minRefreshableVersion="3" recordCount="56" xr:uid="{F4D67E5E-AB8E-4713-BF15-BBE9502BA44E}">
  <cacheSource type="worksheet">
    <worksheetSource name="Table11"/>
  </cacheSource>
  <cacheFields count="10">
    <cacheField name="S. no" numFmtId="0">
      <sharedItems containsString="0" containsBlank="1" containsNumber="1" containsInteger="1" minValue="1" maxValue="17"/>
    </cacheField>
    <cacheField name="Item Name" numFmtId="0">
      <sharedItems containsBlank="1" count="79">
        <s v="Diced Tomatoes"/>
        <s v="Corn"/>
        <s v="Elbow Macroni"/>
        <s v="Flake Light Tuna"/>
        <s v="Spaghetti Sauce (Small)"/>
        <s v="Spaghetti Sauce (Big)"/>
        <s v="Tomato Suace (Looks like D.tomatoes)"/>
        <s v="Black Beans"/>
        <s v="Chickpeas/Garbanzo Beans"/>
        <m/>
        <s v="Tropical delight apple (Small)"/>
        <s v="Tropical delight Orange(Small)"/>
        <s v="Dairy Pure small milk 1%"/>
        <s v="Prairie Frams small milk "/>
        <s v="Dairy Pure small milk 1% (2)"/>
        <s v="1% Schreiber"/>
        <s v="MMP Choc Milk "/>
        <s v="Prairie Frams small milk (2)"/>
        <s v="Dairy Pure 1% Milk (4)"/>
        <s v="ACL- Old Fashion Quick Oats"/>
        <s v="Chicken Noodle Soup"/>
        <s v="Red bean &amp; rice"/>
        <s v="Diced Pears"/>
        <s v="Diced Peaches"/>
        <s v="Premier Pantry Mac&amp;Cheese"/>
        <s v="Omega White Rice"/>
        <s v="Jack &amp; the Beanstalk Jasmine Rice"/>
        <s v="Jack &amp; the Beanstalk Basmati Rice"/>
        <s v="Nufield's Brown Rice(2lb bags)"/>
        <s v="Linguine Pasta"/>
        <s v="Sweet Peas"/>
        <s v="Dried Black Beans"/>
        <s v="Dried Lentils"/>
        <s v="2% Lactose free milk"/>
        <s v="Sliced Carrots"/>
        <s v="Fruit Mix "/>
        <s v="Apple Juice Pet Bottles"/>
        <s v="Cranberry Pet Bottles"/>
        <s v="J&amp;B Quick Oats"/>
        <s v="Hospitality Corn Flakes"/>
        <s v="Golden Harvest Diced Peaches"/>
        <s v="Peanut Butter"/>
        <s v="Duchess Diced Peaches"/>
        <s v="Golden Harvest Diced Pears"/>
        <s v="NEMCO Diced Pears"/>
        <s v="Pasta City Spaghetti"/>
        <s v="Garbanzo beans" u="1"/>
        <s v="Dairy Pure small milk 1% (3)" u="1"/>
        <s v="Trumoo Chocolate Milk" u="1"/>
        <s v="Almond Milk" u="1"/>
        <s v="Fruit punch Pet Bottles" u="1"/>
        <s v="Canned Pineapple" u="1"/>
        <s v="Green Peas" u="1"/>
        <s v="Chicken with Rice" u="1"/>
        <s v="2% Lact Free Milk" u="1"/>
        <s v="1% Milk" u="1"/>
        <s v="Whole Wheat Spaghetti" u="1"/>
        <s v="Villa Maria Spaghetti" u="1"/>
        <s v="Whole Kernel Sweet Corn 1" u="1"/>
        <s v="Whole Kernel Sweet Corn 2" u="1"/>
        <s v="Mixed Vegatables" u="1"/>
        <s v="Vegetarian Beans" u="1"/>
        <s v="Chunk Light Tuna" u="1"/>
        <s v="1% Milk (Big Cartons) 1" u="1"/>
        <s v="Juice bowl Orange" u="1"/>
        <s v="Juice bowl Grape" u="1"/>
        <s v="1% Milk (Big Cartons) 2" u="1"/>
        <s v="1% Milk (Small Cartons)" u="1"/>
        <s v="Choclate Milk (Small Cartons)" u="1"/>
        <s v="Nufield Long grain rice (2 lb)" u="1"/>
        <s v="Mac &amp; Cheese (Besler)" u="1"/>
        <s v="Nufield Long grain rice (1 lb)" u="1"/>
        <s v="Jasmine Rice" u="1"/>
        <s v="Long Grain Brown Rice" u="1"/>
        <s v="Sliced Peaches in Natural Juice" u="1"/>
        <s v="Sliced Peaches in Pear Juice" u="1"/>
        <s v="Fruit Mix in Natural Juice" u="1"/>
        <s v="Fruit Mix in Pear Juice" u="1"/>
        <s v="Diced Pears in Natural Juice" u="1"/>
      </sharedItems>
    </cacheField>
    <cacheField name="Quantity(Boxes)" numFmtId="0">
      <sharedItems containsString="0" containsBlank="1" containsNumber="1" containsInteger="1" minValue="0" maxValue="16"/>
    </cacheField>
    <cacheField name="Number of cans" numFmtId="0">
      <sharedItems containsString="0" containsBlank="1" containsNumber="1" containsInteger="1" minValue="0" maxValue="432"/>
    </cacheField>
    <cacheField name="No. of Cans Categories" numFmtId="0">
      <sharedItems containsBlank="1" count="8">
        <s v="More than 200"/>
        <s v="Less than 100"/>
        <s v="Less than 50"/>
        <s v="More than 100"/>
        <m/>
        <s v="More than 100 Cans" u="1"/>
        <s v="Less than 50 Cans" u="1"/>
        <e v="#N/A" u="1"/>
      </sharedItems>
    </cacheField>
    <cacheField name="Expiry date" numFmtId="164">
      <sharedItems containsNonDate="0" containsDate="1" containsString="0" containsBlank="1" minDate="2024-02-26T00:00:00" maxDate="2026-11-02T00:00:00"/>
    </cacheField>
    <cacheField name="Days until Expire" numFmtId="0">
      <sharedItems containsString="0" containsBlank="1" containsNumber="1" containsInteger="1" minValue="77" maxValue="1056"/>
    </cacheField>
    <cacheField name="Expire Categories" numFmtId="0">
      <sharedItems containsBlank="1" count="5">
        <s v="Not Expiring in next 100 Days"/>
        <m/>
        <s v="Expire in Next 100 Days"/>
        <s v="Not Expirying in next 100 Days" u="1"/>
        <s v="Expiry in Next 100 Days" u="1"/>
      </sharedItems>
    </cacheField>
    <cacheField name="Locker No." numFmtId="0">
      <sharedItems containsBlank="1" count="5">
        <s v="LL-1"/>
        <s v="LL-3"/>
        <m/>
        <s v="LL-2"/>
        <s v="LL-4"/>
      </sharedItems>
    </cacheField>
    <cacheField name="Rack No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 pivotCacheId="12512787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x v="0"/>
    <m/>
    <n v="2"/>
    <n v="48"/>
    <d v="2026-03-02T00:00:00"/>
    <n v="812"/>
    <s v="c"/>
  </r>
  <r>
    <n v="2"/>
    <x v="1"/>
    <m/>
    <n v="2"/>
    <n v="48"/>
    <m/>
    <n v="-45271"/>
    <n v="1"/>
  </r>
  <r>
    <n v="3"/>
    <x v="2"/>
    <m/>
    <n v="3"/>
    <n v="72"/>
    <d v="2025-03-24T00:00:00"/>
    <n v="469"/>
    <n v="1"/>
  </r>
  <r>
    <n v="4"/>
    <x v="3"/>
    <m/>
    <n v="8"/>
    <n v="192"/>
    <m/>
    <n v="-45271"/>
    <n v="2"/>
  </r>
  <r>
    <n v="5"/>
    <x v="4"/>
    <m/>
    <n v="4"/>
    <n v="96"/>
    <d v="2024-10-10T00:00:00"/>
    <n v="304"/>
    <n v="2"/>
  </r>
  <r>
    <n v="6"/>
    <x v="5"/>
    <m/>
    <n v="1"/>
    <n v="24"/>
    <d v="2025-12-17T00:00:00"/>
    <n v="737"/>
    <n v="2"/>
  </r>
  <r>
    <n v="7"/>
    <x v="6"/>
    <m/>
    <n v="1"/>
    <n v="12"/>
    <d v="2025-04-16T00:00:00"/>
    <n v="492"/>
    <n v="2"/>
  </r>
  <r>
    <n v="8"/>
    <x v="7"/>
    <m/>
    <n v="1"/>
    <n v="48"/>
    <d v="2025-03-19T00:00:00"/>
    <n v="464"/>
    <n v="3"/>
  </r>
  <r>
    <n v="9"/>
    <x v="8"/>
    <m/>
    <n v="4"/>
    <n v="48"/>
    <d v="2024-05-09T00:00:00"/>
    <n v="150"/>
    <n v="3"/>
  </r>
  <r>
    <n v="10"/>
    <x v="9"/>
    <m/>
    <n v="5"/>
    <n v="60"/>
    <d v="2024-06-07T00:00:00"/>
    <n v="179"/>
    <n v="3"/>
  </r>
  <r>
    <n v="11"/>
    <x v="10"/>
    <m/>
    <n v="1"/>
    <n v="20"/>
    <m/>
    <n v="-45271"/>
    <n v="4"/>
  </r>
  <r>
    <n v="12"/>
    <x v="11"/>
    <m/>
    <n v="5"/>
    <n v="100"/>
    <m/>
    <n v="-45271"/>
    <n v="4"/>
  </r>
  <r>
    <n v="13"/>
    <x v="7"/>
    <m/>
    <n v="3"/>
    <n v="144"/>
    <d v="2025-03-19T00:00:00"/>
    <d v="1901-04-08T00:00:00"/>
    <n v="5"/>
  </r>
  <r>
    <n v="14"/>
    <x v="12"/>
    <m/>
    <n v="6"/>
    <n v="144"/>
    <d v="2025-12-28T00:00:00"/>
    <d v="1902-01-17T00:00:00"/>
    <n v="5"/>
  </r>
  <r>
    <m/>
    <x v="13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1"/>
    <x v="0"/>
    <m/>
    <n v="3"/>
    <n v="36"/>
    <d v="2025-05-05T00:00:00"/>
    <x v="0"/>
    <n v="1"/>
  </r>
  <r>
    <n v="2"/>
    <x v="1"/>
    <m/>
    <n v="8"/>
    <n v="192"/>
    <d v="2024-03-01T00:00:00"/>
    <x v="1"/>
    <n v="1"/>
  </r>
  <r>
    <n v="3"/>
    <x v="2"/>
    <m/>
    <n v="5"/>
    <n v="120"/>
    <d v="2025-01-27T00:00:00"/>
    <x v="2"/>
    <n v="2"/>
  </r>
  <r>
    <n v="4"/>
    <x v="3"/>
    <m/>
    <n v="4"/>
    <n v="48"/>
    <d v="2024-11-15T00:00:00"/>
    <x v="3"/>
    <n v="2"/>
  </r>
  <r>
    <n v="5"/>
    <x v="4"/>
    <m/>
    <n v="3"/>
    <m/>
    <d v="2024-02-13T00:00:00"/>
    <x v="4"/>
    <n v="3"/>
  </r>
  <r>
    <n v="6"/>
    <x v="4"/>
    <m/>
    <n v="1"/>
    <n v="12"/>
    <d v="2024-06-06T00:00:00"/>
    <x v="5"/>
    <n v="3"/>
  </r>
  <r>
    <n v="7"/>
    <x v="4"/>
    <m/>
    <n v="3"/>
    <n v="36"/>
    <d v="2024-04-01T00:00:00"/>
    <x v="6"/>
    <n v="3"/>
  </r>
  <r>
    <n v="8"/>
    <x v="5"/>
    <m/>
    <m/>
    <m/>
    <m/>
    <x v="7"/>
    <m/>
  </r>
  <r>
    <n v="9"/>
    <x v="6"/>
    <m/>
    <n v="1"/>
    <n v="48"/>
    <d v="2025-03-19T00:00:00"/>
    <x v="8"/>
    <m/>
  </r>
  <r>
    <n v="9"/>
    <x v="7"/>
    <m/>
    <n v="7"/>
    <n v="168"/>
    <m/>
    <x v="7"/>
    <n v="4"/>
  </r>
  <r>
    <n v="10"/>
    <x v="5"/>
    <m/>
    <n v="3"/>
    <n v="72"/>
    <d v="2025-09-15T00:00:00"/>
    <x v="9"/>
    <n v="4"/>
  </r>
  <r>
    <n v="11"/>
    <x v="5"/>
    <m/>
    <n v="2"/>
    <n v="48"/>
    <d v="2025-10-05T00:00:00"/>
    <x v="10"/>
    <n v="4"/>
  </r>
  <r>
    <n v="12"/>
    <x v="5"/>
    <m/>
    <n v="6"/>
    <n v="144"/>
    <d v="2025-07-13T00:00:00"/>
    <x v="11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x v="0"/>
    <n v="72028000607"/>
    <n v="7"/>
    <n v="168"/>
    <d v="2025-08-01T00:00:00"/>
    <x v="0"/>
    <s v="1,2,3"/>
  </r>
  <r>
    <n v="2"/>
    <x v="1"/>
    <n v="71018010152"/>
    <n v="4"/>
    <n v="48"/>
    <d v="2024-05-10T00:00:00"/>
    <x v="1"/>
    <n v="1"/>
  </r>
  <r>
    <n v="3"/>
    <x v="2"/>
    <n v="41379355766"/>
    <n v="5"/>
    <n v="120"/>
    <d v="2024-09-06T00:00:00"/>
    <x v="2"/>
    <n v="1"/>
  </r>
  <r>
    <n v="4"/>
    <x v="3"/>
    <n v="41379355766"/>
    <n v="2"/>
    <n v="48"/>
    <d v="2024-09-05T00:00:00"/>
    <x v="3"/>
    <n v="1"/>
  </r>
  <r>
    <n v="5"/>
    <x v="4"/>
    <n v="57690310049"/>
    <n v="6"/>
    <n v="144"/>
    <d v="2023-11-01T00:00:00"/>
    <x v="4"/>
    <n v="2"/>
  </r>
  <r>
    <n v="6"/>
    <x v="5"/>
    <n v="42396253417"/>
    <n v="1"/>
    <n v="24"/>
    <d v="2026-04-19T00:00:00"/>
    <x v="5"/>
    <n v="2"/>
  </r>
  <r>
    <n v="7"/>
    <x v="6"/>
    <n v="856536006760"/>
    <n v="4"/>
    <n v="96"/>
    <d v="2026-06-21T00:00:00"/>
    <x v="6"/>
    <n v="3"/>
  </r>
  <r>
    <n v="8"/>
    <x v="7"/>
    <n v="42396254315"/>
    <n v="3"/>
    <n v="72"/>
    <d v="2025-11-02T00:00:00"/>
    <x v="7"/>
    <n v="3"/>
  </r>
  <r>
    <n v="9"/>
    <x v="8"/>
    <n v="72940172383"/>
    <n v="2"/>
    <n v="48"/>
    <d v="2025-05-28T00:00:00"/>
    <x v="8"/>
    <n v="4"/>
  </r>
  <r>
    <n v="10"/>
    <x v="9"/>
    <m/>
    <n v="2"/>
    <n v="96"/>
    <d v="2025-12-16T00:00:00"/>
    <x v="9"/>
    <n v="4"/>
  </r>
  <r>
    <n v="11"/>
    <x v="9"/>
    <m/>
    <n v="4"/>
    <n v="192"/>
    <m/>
    <x v="10"/>
    <n v="4"/>
  </r>
  <r>
    <n v="12"/>
    <x v="10"/>
    <m/>
    <n v="3"/>
    <n v="144"/>
    <d v="2024-10-20T00:00:00"/>
    <x v="11"/>
    <n v="4"/>
  </r>
  <r>
    <n v="13"/>
    <x v="10"/>
    <m/>
    <n v="1"/>
    <n v="48"/>
    <d v="2024-11-01T00:00:00"/>
    <x v="12"/>
    <n v="4"/>
  </r>
  <r>
    <n v="14"/>
    <x v="11"/>
    <n v="856536006494"/>
    <n v="7"/>
    <n v="84"/>
    <d v="2024-12-28T00:00:00"/>
    <x v="13"/>
    <n v="5"/>
  </r>
  <r>
    <n v="15"/>
    <x v="8"/>
    <n v="72940172383"/>
    <n v="5"/>
    <n v="120"/>
    <d v="2025-08-28T00:00:00"/>
    <x v="14"/>
    <n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n v="71505023962"/>
    <n v="9"/>
    <n v="108"/>
    <d v="2024-06-01T00:00:00"/>
    <n v="173"/>
    <n v="1"/>
  </r>
  <r>
    <n v="2"/>
    <x v="1"/>
    <n v="71505023955"/>
    <n v="3"/>
    <n v="36"/>
    <d v="2024-05-09T00:00:00"/>
    <n v="150"/>
    <n v="1"/>
  </r>
  <r>
    <n v="3"/>
    <x v="2"/>
    <m/>
    <n v="8"/>
    <n v="256"/>
    <d v="2024-08-04T00:00:00"/>
    <n v="237"/>
    <n v="2"/>
  </r>
  <r>
    <n v="4"/>
    <x v="3"/>
    <m/>
    <n v="8"/>
    <n v="256"/>
    <d v="2024-07-13T00:00:00"/>
    <n v="215"/>
    <n v="2"/>
  </r>
  <r>
    <n v="5"/>
    <x v="4"/>
    <m/>
    <n v="1"/>
    <n v="40"/>
    <d v="2024-08-19T00:00:00"/>
    <n v="252"/>
    <n v="2"/>
  </r>
  <r>
    <n v="6"/>
    <x v="5"/>
    <m/>
    <n v="1"/>
    <n v="40"/>
    <d v="2024-07-01T00:00:00"/>
    <n v="203"/>
    <n v="2"/>
  </r>
  <r>
    <n v="7"/>
    <x v="6"/>
    <n v="71505023962"/>
    <n v="10"/>
    <n v="120"/>
    <d v="2024-06-01T00:00:00"/>
    <n v="173"/>
    <n v="3"/>
  </r>
  <r>
    <n v="8"/>
    <x v="1"/>
    <n v="71505023955"/>
    <n v="12"/>
    <n v="144"/>
    <d v="2024-05-06T00:00:00"/>
    <n v="147"/>
    <n v="3"/>
  </r>
  <r>
    <n v="9"/>
    <x v="7"/>
    <n v="41900089726"/>
    <n v="10"/>
    <n v="270"/>
    <d v="2024-02-26T00:00:00"/>
    <n v="77"/>
    <n v="4"/>
  </r>
  <r>
    <n v="10"/>
    <x v="7"/>
    <n v="41900089726"/>
    <n v="7"/>
    <n v="189"/>
    <d v="2023-12-03T00:00:00"/>
    <n v="-8"/>
    <n v="4"/>
  </r>
  <r>
    <n v="11"/>
    <x v="7"/>
    <n v="41900089726"/>
    <n v="4"/>
    <n v="108"/>
    <d v="2024-03-20T00:00:00"/>
    <n v="100"/>
    <n v="4"/>
  </r>
  <r>
    <n v="12"/>
    <x v="8"/>
    <m/>
    <n v="3"/>
    <n v="81"/>
    <d v="2024-03-21T00:00:00"/>
    <n v="101"/>
    <n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n v="1"/>
    <x v="0"/>
    <n v="9"/>
    <n v="216"/>
    <x v="0"/>
    <d v="2025-03-01T00:00:00"/>
    <n v="446"/>
    <x v="0"/>
    <x v="0"/>
    <n v="1"/>
  </r>
  <r>
    <n v="2"/>
    <x v="1"/>
    <n v="4"/>
    <n v="96"/>
    <x v="1"/>
    <d v="2026-08-31T00:00:00"/>
    <n v="994"/>
    <x v="0"/>
    <x v="0"/>
    <n v="3"/>
  </r>
  <r>
    <n v="3"/>
    <x v="2"/>
    <n v="2"/>
    <n v="40"/>
    <x v="2"/>
    <d v="2025-01-07T00:00:00"/>
    <n v="393"/>
    <x v="0"/>
    <x v="0"/>
    <n v="1"/>
  </r>
  <r>
    <n v="4"/>
    <x v="3"/>
    <n v="3"/>
    <n v="144"/>
    <x v="3"/>
    <d v="2024-09-05T00:00:00"/>
    <n v="269"/>
    <x v="0"/>
    <x v="0"/>
    <n v="4"/>
  </r>
  <r>
    <n v="5"/>
    <x v="4"/>
    <n v="3"/>
    <n v="72"/>
    <x v="1"/>
    <d v="2026-09-21T00:00:00"/>
    <n v="1015"/>
    <x v="0"/>
    <x v="0"/>
    <n v="5"/>
  </r>
  <r>
    <n v="6"/>
    <x v="5"/>
    <n v="3"/>
    <n v="36"/>
    <x v="2"/>
    <d v="2024-12-28T00:00:00"/>
    <n v="383"/>
    <x v="0"/>
    <x v="0"/>
    <n v="5"/>
  </r>
  <r>
    <n v="7"/>
    <x v="6"/>
    <n v="7"/>
    <n v="168"/>
    <x v="3"/>
    <d v="2025-05-28T00:00:00"/>
    <n v="534"/>
    <x v="0"/>
    <x v="0"/>
    <n v="4"/>
  </r>
  <r>
    <n v="8"/>
    <x v="7"/>
    <n v="6"/>
    <n v="144"/>
    <x v="3"/>
    <d v="2025-05-28T00:00:00"/>
    <n v="534"/>
    <x v="1"/>
    <x v="0"/>
    <n v="2"/>
  </r>
  <r>
    <n v="9"/>
    <x v="8"/>
    <n v="8"/>
    <n v="192"/>
    <x v="3"/>
    <d v="2025-05-28T00:00:00"/>
    <n v="534"/>
    <x v="1"/>
    <x v="1"/>
    <n v="3"/>
  </r>
  <r>
    <m/>
    <x v="9"/>
    <m/>
    <m/>
    <x v="4"/>
    <m/>
    <m/>
    <x v="1"/>
    <x v="2"/>
    <m/>
  </r>
  <r>
    <m/>
    <x v="9"/>
    <m/>
    <m/>
    <x v="4"/>
    <m/>
    <m/>
    <x v="1"/>
    <x v="2"/>
    <m/>
  </r>
  <r>
    <m/>
    <x v="9"/>
    <m/>
    <m/>
    <x v="4"/>
    <m/>
    <m/>
    <x v="1"/>
    <x v="2"/>
    <m/>
  </r>
  <r>
    <m/>
    <x v="9"/>
    <m/>
    <m/>
    <x v="4"/>
    <m/>
    <m/>
    <x v="1"/>
    <x v="2"/>
    <m/>
  </r>
  <r>
    <m/>
    <x v="9"/>
    <m/>
    <m/>
    <x v="4"/>
    <m/>
    <m/>
    <x v="1"/>
    <x v="2"/>
    <m/>
  </r>
  <r>
    <m/>
    <x v="9"/>
    <m/>
    <m/>
    <x v="4"/>
    <m/>
    <m/>
    <x v="1"/>
    <x v="2"/>
    <m/>
  </r>
  <r>
    <m/>
    <x v="9"/>
    <m/>
    <m/>
    <x v="4"/>
    <m/>
    <m/>
    <x v="1"/>
    <x v="2"/>
    <m/>
  </r>
  <r>
    <n v="1"/>
    <x v="10"/>
    <n v="5"/>
    <n v="160"/>
    <x v="3"/>
    <d v="2024-08-04T00:00:00"/>
    <n v="237"/>
    <x v="0"/>
    <x v="3"/>
    <n v="2"/>
  </r>
  <r>
    <n v="2"/>
    <x v="11"/>
    <n v="4"/>
    <n v="128"/>
    <x v="3"/>
    <d v="2024-07-13T00:00:00"/>
    <n v="215"/>
    <x v="0"/>
    <x v="3"/>
    <n v="2"/>
  </r>
  <r>
    <n v="3"/>
    <x v="12"/>
    <n v="2"/>
    <n v="54"/>
    <x v="1"/>
    <d v="2024-03-28T00:00:00"/>
    <n v="108"/>
    <x v="0"/>
    <x v="3"/>
    <n v="3"/>
  </r>
  <r>
    <n v="4"/>
    <x v="13"/>
    <n v="0"/>
    <n v="0"/>
    <x v="2"/>
    <d v="2024-02-26T00:00:00"/>
    <n v="77"/>
    <x v="2"/>
    <x v="3"/>
    <n v="2"/>
  </r>
  <r>
    <n v="5"/>
    <x v="14"/>
    <n v="16"/>
    <n v="432"/>
    <x v="0"/>
    <d v="2024-08-10T00:00:00"/>
    <n v="243"/>
    <x v="0"/>
    <x v="3"/>
    <n v="3"/>
  </r>
  <r>
    <n v="6"/>
    <x v="15"/>
    <n v="4"/>
    <n v="48"/>
    <x v="2"/>
    <d v="2024-09-09T00:00:00"/>
    <n v="273"/>
    <x v="0"/>
    <x v="3"/>
    <n v="3"/>
  </r>
  <r>
    <n v="7"/>
    <x v="16"/>
    <n v="4"/>
    <n v="108"/>
    <x v="3"/>
    <d v="2024-09-06T00:00:00"/>
    <n v="270"/>
    <x v="0"/>
    <x v="3"/>
    <n v="3"/>
  </r>
  <r>
    <n v="8"/>
    <x v="17"/>
    <n v="6"/>
    <n v="162"/>
    <x v="3"/>
    <d v="2024-02-26T00:00:00"/>
    <n v="77"/>
    <x v="2"/>
    <x v="3"/>
    <n v="3"/>
  </r>
  <r>
    <n v="9"/>
    <x v="18"/>
    <n v="4"/>
    <n v="108"/>
    <x v="3"/>
    <d v="2024-08-10T00:00:00"/>
    <n v="243"/>
    <x v="0"/>
    <x v="3"/>
    <n v="4"/>
  </r>
  <r>
    <n v="10"/>
    <x v="19"/>
    <n v="4"/>
    <n v="96"/>
    <x v="1"/>
    <d v="2025-03-29T00:00:00"/>
    <n v="474"/>
    <x v="0"/>
    <x v="3"/>
    <n v="1"/>
  </r>
  <r>
    <m/>
    <x v="9"/>
    <m/>
    <m/>
    <x v="4"/>
    <m/>
    <m/>
    <x v="1"/>
    <x v="2"/>
    <m/>
  </r>
  <r>
    <n v="1"/>
    <x v="20"/>
    <n v="4"/>
    <n v="192"/>
    <x v="3"/>
    <d v="2025-03-19T00:00:00"/>
    <n v="464"/>
    <x v="0"/>
    <x v="1"/>
    <n v="1"/>
  </r>
  <r>
    <n v="2"/>
    <x v="21"/>
    <n v="2"/>
    <n v="70"/>
    <x v="1"/>
    <d v="2024-08-01T00:00:00"/>
    <n v="234"/>
    <x v="0"/>
    <x v="1"/>
    <n v="1"/>
  </r>
  <r>
    <n v="3"/>
    <x v="22"/>
    <n v="4"/>
    <n v="96"/>
    <x v="1"/>
    <d v="2024-10-10T00:00:00"/>
    <n v="304"/>
    <x v="0"/>
    <x v="1"/>
    <n v="4"/>
  </r>
  <r>
    <n v="4"/>
    <x v="23"/>
    <n v="5"/>
    <n v="120"/>
    <x v="3"/>
    <d v="2025-09-16T00:00:00"/>
    <n v="645"/>
    <x v="0"/>
    <x v="1"/>
    <n v="4"/>
  </r>
  <r>
    <n v="5"/>
    <x v="24"/>
    <n v="2"/>
    <n v="48"/>
    <x v="2"/>
    <d v="2025-05-03T00:00:00"/>
    <n v="509"/>
    <x v="0"/>
    <x v="1"/>
    <n v="2"/>
  </r>
  <r>
    <n v="6"/>
    <x v="25"/>
    <n v="4"/>
    <n v="48"/>
    <x v="2"/>
    <d v="2026-11-01T00:00:00"/>
    <n v="1056"/>
    <x v="0"/>
    <x v="1"/>
    <n v="3"/>
  </r>
  <r>
    <n v="7"/>
    <x v="26"/>
    <n v="6"/>
    <n v="144"/>
    <x v="3"/>
    <d v="2025-11-08T00:00:00"/>
    <n v="698"/>
    <x v="0"/>
    <x v="1"/>
    <n v="2"/>
  </r>
  <r>
    <n v="8"/>
    <x v="27"/>
    <n v="4"/>
    <n v="96"/>
    <x v="1"/>
    <d v="2025-11-08T00:00:00"/>
    <n v="698"/>
    <x v="0"/>
    <x v="1"/>
    <n v="4"/>
  </r>
  <r>
    <n v="9"/>
    <x v="28"/>
    <n v="4"/>
    <n v="48"/>
    <x v="2"/>
    <d v="2026-09-30T00:00:00"/>
    <n v="1024"/>
    <x v="0"/>
    <x v="1"/>
    <n v="4"/>
  </r>
  <r>
    <m/>
    <x v="9"/>
    <m/>
    <m/>
    <x v="4"/>
    <m/>
    <m/>
    <x v="1"/>
    <x v="2"/>
    <m/>
  </r>
  <r>
    <m/>
    <x v="9"/>
    <m/>
    <m/>
    <x v="4"/>
    <m/>
    <m/>
    <x v="1"/>
    <x v="2"/>
    <m/>
  </r>
  <r>
    <m/>
    <x v="9"/>
    <m/>
    <m/>
    <x v="4"/>
    <m/>
    <m/>
    <x v="1"/>
    <x v="2"/>
    <m/>
  </r>
  <r>
    <n v="1"/>
    <x v="29"/>
    <n v="3"/>
    <n v="72"/>
    <x v="1"/>
    <d v="2025-03-24T00:00:00"/>
    <n v="469"/>
    <x v="0"/>
    <x v="4"/>
    <n v="1"/>
  </r>
  <r>
    <n v="2"/>
    <x v="30"/>
    <n v="4"/>
    <n v="96"/>
    <x v="1"/>
    <d v="2024-03-24T00:00:00"/>
    <n v="104"/>
    <x v="0"/>
    <x v="4"/>
    <n v="2"/>
  </r>
  <r>
    <n v="3"/>
    <x v="31"/>
    <n v="2"/>
    <n v="48"/>
    <x v="2"/>
    <d v="2025-05-24T00:00:00"/>
    <n v="530"/>
    <x v="0"/>
    <x v="4"/>
    <n v="1"/>
  </r>
  <r>
    <n v="4"/>
    <x v="32"/>
    <n v="7"/>
    <n v="168"/>
    <x v="3"/>
    <d v="2025-08-24T00:00:00"/>
    <n v="622"/>
    <x v="0"/>
    <x v="4"/>
    <n v="1"/>
  </r>
  <r>
    <n v="5"/>
    <x v="33"/>
    <n v="5"/>
    <n v="60"/>
    <x v="1"/>
    <d v="2025-03-24T00:00:00"/>
    <n v="469"/>
    <x v="0"/>
    <x v="4"/>
    <n v="2"/>
  </r>
  <r>
    <n v="6"/>
    <x v="34"/>
    <n v="5"/>
    <n v="120"/>
    <x v="3"/>
    <d v="2025-12-28T00:00:00"/>
    <n v="748"/>
    <x v="0"/>
    <x v="4"/>
    <n v="5"/>
  </r>
  <r>
    <n v="7"/>
    <x v="35"/>
    <n v="3"/>
    <n v="72"/>
    <x v="1"/>
    <d v="2026-03-18T00:00:00"/>
    <n v="828"/>
    <x v="0"/>
    <x v="4"/>
    <n v="2"/>
  </r>
  <r>
    <n v="8"/>
    <x v="36"/>
    <n v="7"/>
    <n v="56"/>
    <x v="1"/>
    <d v="2025-01-25T00:00:00"/>
    <n v="411"/>
    <x v="0"/>
    <x v="4"/>
    <n v="2"/>
  </r>
  <r>
    <n v="9"/>
    <x v="37"/>
    <n v="5"/>
    <n v="40"/>
    <x v="2"/>
    <d v="2025-02-04T00:00:00"/>
    <n v="421"/>
    <x v="0"/>
    <x v="4"/>
    <n v="1"/>
  </r>
  <r>
    <n v="10"/>
    <x v="38"/>
    <n v="8"/>
    <n v="96"/>
    <x v="1"/>
    <d v="2025-10-05T00:00:00"/>
    <n v="664"/>
    <x v="0"/>
    <x v="4"/>
    <n v="1"/>
  </r>
  <r>
    <n v="11"/>
    <x v="39"/>
    <n v="3"/>
    <n v="36"/>
    <x v="2"/>
    <d v="2024-09-21T00:00:00"/>
    <n v="285"/>
    <x v="0"/>
    <x v="4"/>
    <n v="4"/>
  </r>
  <r>
    <n v="12"/>
    <x v="40"/>
    <n v="9"/>
    <n v="216"/>
    <x v="0"/>
    <d v="2025-07-25T00:00:00"/>
    <n v="592"/>
    <x v="0"/>
    <x v="4"/>
    <n v="3"/>
  </r>
  <r>
    <n v="13"/>
    <x v="41"/>
    <n v="4"/>
    <n v="48"/>
    <x v="2"/>
    <d v="2024-11-05T00:00:00"/>
    <n v="330"/>
    <x v="0"/>
    <x v="4"/>
    <n v="3"/>
  </r>
  <r>
    <n v="14"/>
    <x v="42"/>
    <n v="6"/>
    <n v="144"/>
    <x v="3"/>
    <d v="2025-07-19T00:00:00"/>
    <n v="586"/>
    <x v="0"/>
    <x v="4"/>
    <n v="3"/>
  </r>
  <r>
    <n v="15"/>
    <x v="43"/>
    <n v="3"/>
    <n v="72"/>
    <x v="1"/>
    <d v="2025-09-24T00:00:00"/>
    <n v="653"/>
    <x v="0"/>
    <x v="4"/>
    <n v="4"/>
  </r>
  <r>
    <n v="16"/>
    <x v="44"/>
    <n v="6"/>
    <n v="144"/>
    <x v="3"/>
    <d v="2025-10-10T00:00:00"/>
    <n v="669"/>
    <x v="0"/>
    <x v="4"/>
    <n v="4"/>
  </r>
  <r>
    <n v="17"/>
    <x v="45"/>
    <n v="1"/>
    <n v="20"/>
    <x v="2"/>
    <d v="2025-09-17T00:00:00"/>
    <n v="646"/>
    <x v="0"/>
    <x v="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4D5AF-517D-40AB-9711-ABB6CE173E98}" name="PivotTable5" cacheId="8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2">
  <location ref="A3:B12" firstHeaderRow="1" firstDataRow="1" firstDataCol="1" rowPageCount="1" colPageCount="1"/>
  <pivotFields count="10">
    <pivotField compact="0" outline="0" showAll="0"/>
    <pivotField axis="axisRow" compact="0" outline="0" showAll="0">
      <items count="80">
        <item m="1" x="55"/>
        <item m="1" x="63"/>
        <item m="1" x="66"/>
        <item m="1" x="67"/>
        <item m="1" x="54"/>
        <item x="20"/>
        <item m="1" x="53"/>
        <item m="1" x="68"/>
        <item m="1" x="62"/>
        <item m="1" x="78"/>
        <item x="0"/>
        <item x="3"/>
        <item m="1" x="76"/>
        <item m="1" x="77"/>
        <item m="1" x="46"/>
        <item m="1" x="52"/>
        <item m="1" x="72"/>
        <item m="1" x="65"/>
        <item m="1" x="64"/>
        <item x="29"/>
        <item m="1" x="73"/>
        <item m="1" x="70"/>
        <item m="1" x="60"/>
        <item m="1" x="71"/>
        <item m="1" x="69"/>
        <item x="41"/>
        <item x="34"/>
        <item m="1" x="74"/>
        <item m="1" x="75"/>
        <item x="5"/>
        <item x="4"/>
        <item x="30"/>
        <item x="6"/>
        <item x="10"/>
        <item x="11"/>
        <item m="1" x="61"/>
        <item m="1" x="57"/>
        <item m="1" x="58"/>
        <item m="1" x="59"/>
        <item m="1" x="56"/>
        <item x="9"/>
        <item x="2"/>
        <item x="12"/>
        <item x="13"/>
        <item x="14"/>
        <item m="1" x="47"/>
        <item m="1" x="48"/>
        <item x="17"/>
        <item x="21"/>
        <item x="22"/>
        <item x="23"/>
        <item x="31"/>
        <item x="32"/>
        <item x="33"/>
        <item x="7"/>
        <item x="18"/>
        <item m="1" x="49"/>
        <item x="35"/>
        <item x="36"/>
        <item m="1" x="50"/>
        <item x="38"/>
        <item x="39"/>
        <item m="1" x="51"/>
        <item x="1"/>
        <item x="8"/>
        <item x="15"/>
        <item x="16"/>
        <item x="19"/>
        <item x="24"/>
        <item x="25"/>
        <item x="26"/>
        <item x="27"/>
        <item x="28"/>
        <item x="37"/>
        <item x="40"/>
        <item x="42"/>
        <item x="43"/>
        <item x="44"/>
        <item x="4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dataField="1" compact="0" outline="0" showAll="0"/>
    <pivotField compact="0" outline="0" showAll="0">
      <items count="9">
        <item x="1"/>
        <item x="2"/>
        <item m="1" x="6"/>
        <item x="3"/>
        <item m="1" x="5"/>
        <item x="0"/>
        <item m="1" x="7"/>
        <item x="4"/>
        <item t="default"/>
      </items>
    </pivotField>
    <pivotField compact="0" outline="0" showAll="0"/>
    <pivotField compact="0" outline="0" showAll="0"/>
    <pivotField compact="0" outline="0" showAll="0">
      <items count="6">
        <item x="2"/>
        <item m="1" x="4"/>
        <item x="0"/>
        <item m="1" x="3"/>
        <item x="1"/>
        <item t="default"/>
      </items>
    </pivotField>
    <pivotField axis="axisPage" compact="0" outline="0" showAll="0">
      <items count="6">
        <item x="0"/>
        <item h="1" x="3"/>
        <item h="1" x="1"/>
        <item h="1" x="4"/>
        <item h="1" x="2"/>
        <item t="default"/>
      </items>
    </pivotField>
    <pivotField compact="0" outline="0" showAll="0"/>
  </pivotFields>
  <rowFields count="1">
    <field x="1"/>
  </rowFields>
  <rowItems count="9">
    <i>
      <x v="10"/>
    </i>
    <i>
      <x v="11"/>
    </i>
    <i>
      <x v="29"/>
    </i>
    <i>
      <x v="30"/>
    </i>
    <i>
      <x v="32"/>
    </i>
    <i>
      <x v="41"/>
    </i>
    <i>
      <x v="54"/>
    </i>
    <i>
      <x v="63"/>
    </i>
    <i t="grand">
      <x/>
    </i>
  </rowItems>
  <colItems count="1">
    <i/>
  </colItems>
  <pageFields count="1">
    <pageField fld="8" item="0" hier="-1"/>
  </pageFields>
  <dataFields count="1">
    <dataField name="Sum of Number of can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DAD75-CD62-4B8F-A140-C71C686846A3}" name="PivotTable7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54:B65" firstHeaderRow="1" firstDataRow="1" firstDataCol="1" rowPageCount="1" colPageCount="1"/>
  <pivotFields count="10">
    <pivotField compact="0" outline="0" showAll="0"/>
    <pivotField axis="axisRow" compact="0" outline="0" showAll="0">
      <items count="80">
        <item m="1" x="55"/>
        <item m="1" x="63"/>
        <item m="1" x="66"/>
        <item m="1" x="67"/>
        <item m="1" x="54"/>
        <item x="20"/>
        <item m="1" x="53"/>
        <item m="1" x="68"/>
        <item m="1" x="62"/>
        <item m="1" x="78"/>
        <item x="0"/>
        <item x="3"/>
        <item m="1" x="76"/>
        <item m="1" x="77"/>
        <item m="1" x="46"/>
        <item m="1" x="52"/>
        <item m="1" x="72"/>
        <item m="1" x="65"/>
        <item m="1" x="64"/>
        <item x="29"/>
        <item m="1" x="73"/>
        <item m="1" x="70"/>
        <item m="1" x="60"/>
        <item m="1" x="71"/>
        <item m="1" x="69"/>
        <item x="41"/>
        <item x="34"/>
        <item m="1" x="74"/>
        <item m="1" x="75"/>
        <item x="5"/>
        <item x="4"/>
        <item x="30"/>
        <item x="6"/>
        <item x="10"/>
        <item x="11"/>
        <item m="1" x="61"/>
        <item m="1" x="57"/>
        <item m="1" x="58"/>
        <item m="1" x="59"/>
        <item m="1" x="56"/>
        <item x="9"/>
        <item x="2"/>
        <item x="12"/>
        <item x="13"/>
        <item x="14"/>
        <item m="1" x="47"/>
        <item m="1" x="48"/>
        <item x="17"/>
        <item x="21"/>
        <item x="22"/>
        <item x="23"/>
        <item x="31"/>
        <item x="32"/>
        <item x="33"/>
        <item x="7"/>
        <item x="18"/>
        <item m="1" x="49"/>
        <item x="35"/>
        <item x="36"/>
        <item m="1" x="50"/>
        <item x="38"/>
        <item x="39"/>
        <item m="1" x="51"/>
        <item x="1"/>
        <item x="8"/>
        <item x="15"/>
        <item x="16"/>
        <item x="19"/>
        <item x="24"/>
        <item x="25"/>
        <item x="26"/>
        <item x="27"/>
        <item x="28"/>
        <item x="37"/>
        <item x="40"/>
        <item x="42"/>
        <item x="43"/>
        <item x="44"/>
        <item x="45"/>
        <item t="default"/>
      </items>
    </pivotField>
    <pivotField compact="0" outline="0" showAll="0"/>
    <pivotField dataField="1" compact="0" outline="0" showAll="0"/>
    <pivotField compact="0" outline="0" showAll="0">
      <items count="9">
        <item x="1"/>
        <item x="2"/>
        <item m="1" x="6"/>
        <item x="3"/>
        <item m="1" x="5"/>
        <item x="0"/>
        <item m="1" x="7"/>
        <item x="4"/>
        <item t="default"/>
      </items>
    </pivotField>
    <pivotField compact="0" outline="0" showAll="0"/>
    <pivotField compact="0" outline="0" showAll="0"/>
    <pivotField compact="0" outline="0" showAll="0">
      <items count="6">
        <item x="2"/>
        <item m="1" x="4"/>
        <item x="0"/>
        <item m="1" x="3"/>
        <item x="1"/>
        <item t="default"/>
      </items>
    </pivotField>
    <pivotField axis="axisPage" compact="0" outline="0" showAll="0">
      <items count="6">
        <item h="1" x="0"/>
        <item h="1" x="3"/>
        <item x="1"/>
        <item h="1" x="4"/>
        <item h="1" x="2"/>
        <item t="default"/>
      </items>
    </pivotField>
    <pivotField compact="0" outline="0" showAll="0"/>
  </pivotFields>
  <rowFields count="1">
    <field x="1"/>
  </rowFields>
  <rowItems count="11">
    <i>
      <x v="5"/>
    </i>
    <i>
      <x v="48"/>
    </i>
    <i>
      <x v="49"/>
    </i>
    <i>
      <x v="50"/>
    </i>
    <i>
      <x v="64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1">
    <pageField fld="8" item="2" hier="-1"/>
  </pageFields>
  <dataFields count="1">
    <dataField name="Sum of Number of can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8AAC8-F4E4-4524-A872-9E0CF0A8BB62}" name="PivotTable6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7:B38" firstHeaderRow="1" firstDataRow="1" firstDataCol="1" rowPageCount="1" colPageCount="1"/>
  <pivotFields count="10">
    <pivotField compact="0" outline="0" showAll="0"/>
    <pivotField axis="axisRow" compact="0" outline="0" showAll="0">
      <items count="80">
        <item m="1" x="55"/>
        <item m="1" x="63"/>
        <item m="1" x="66"/>
        <item m="1" x="67"/>
        <item m="1" x="54"/>
        <item x="20"/>
        <item m="1" x="53"/>
        <item m="1" x="68"/>
        <item m="1" x="62"/>
        <item m="1" x="78"/>
        <item x="0"/>
        <item x="3"/>
        <item m="1" x="76"/>
        <item m="1" x="77"/>
        <item m="1" x="46"/>
        <item m="1" x="52"/>
        <item m="1" x="72"/>
        <item m="1" x="65"/>
        <item m="1" x="64"/>
        <item x="29"/>
        <item m="1" x="73"/>
        <item m="1" x="70"/>
        <item m="1" x="60"/>
        <item m="1" x="71"/>
        <item m="1" x="69"/>
        <item x="41"/>
        <item x="34"/>
        <item m="1" x="74"/>
        <item m="1" x="75"/>
        <item x="5"/>
        <item x="4"/>
        <item x="30"/>
        <item x="6"/>
        <item x="10"/>
        <item x="11"/>
        <item m="1" x="61"/>
        <item m="1" x="57"/>
        <item m="1" x="58"/>
        <item m="1" x="59"/>
        <item m="1" x="56"/>
        <item x="9"/>
        <item x="2"/>
        <item x="12"/>
        <item x="13"/>
        <item x="14"/>
        <item m="1" x="47"/>
        <item m="1" x="48"/>
        <item x="17"/>
        <item x="21"/>
        <item x="22"/>
        <item x="23"/>
        <item x="31"/>
        <item x="32"/>
        <item x="33"/>
        <item x="7"/>
        <item x="18"/>
        <item m="1" x="49"/>
        <item x="35"/>
        <item x="36"/>
        <item m="1" x="50"/>
        <item x="38"/>
        <item x="39"/>
        <item m="1" x="51"/>
        <item x="1"/>
        <item x="8"/>
        <item x="15"/>
        <item x="16"/>
        <item x="19"/>
        <item x="24"/>
        <item x="25"/>
        <item x="26"/>
        <item x="27"/>
        <item x="28"/>
        <item x="37"/>
        <item x="40"/>
        <item x="42"/>
        <item x="43"/>
        <item x="44"/>
        <item x="45"/>
        <item t="default"/>
      </items>
    </pivotField>
    <pivotField compact="0" outline="0" showAll="0"/>
    <pivotField dataField="1" compact="0" outline="0" showAll="0"/>
    <pivotField compact="0" outline="0" showAll="0">
      <items count="9">
        <item x="1"/>
        <item x="2"/>
        <item m="1" x="6"/>
        <item x="3"/>
        <item m="1" x="5"/>
        <item x="0"/>
        <item m="1" x="7"/>
        <item x="4"/>
        <item t="default"/>
      </items>
    </pivotField>
    <pivotField compact="0" outline="0" showAll="0"/>
    <pivotField compact="0" outline="0" showAll="0"/>
    <pivotField compact="0" outline="0" showAll="0">
      <items count="6">
        <item x="2"/>
        <item m="1" x="4"/>
        <item x="0"/>
        <item m="1" x="3"/>
        <item x="1"/>
        <item t="default"/>
      </items>
    </pivotField>
    <pivotField axis="axisPage" compact="0" outline="0" showAll="0">
      <items count="6">
        <item h="1" x="0"/>
        <item x="3"/>
        <item h="1" x="1"/>
        <item h="1" x="4"/>
        <item h="1" x="2"/>
        <item t="default"/>
      </items>
    </pivotField>
    <pivotField compact="0" outline="0" showAll="0"/>
  </pivotFields>
  <rowFields count="1">
    <field x="1"/>
  </rowFields>
  <rowItems count="11">
    <i>
      <x v="33"/>
    </i>
    <i>
      <x v="34"/>
    </i>
    <i>
      <x v="42"/>
    </i>
    <i>
      <x v="43"/>
    </i>
    <i>
      <x v="44"/>
    </i>
    <i>
      <x v="47"/>
    </i>
    <i>
      <x v="55"/>
    </i>
    <i>
      <x v="65"/>
    </i>
    <i>
      <x v="66"/>
    </i>
    <i>
      <x v="67"/>
    </i>
    <i t="grand">
      <x/>
    </i>
  </rowItems>
  <colItems count="1">
    <i/>
  </colItems>
  <pageFields count="1">
    <pageField fld="8" item="1" hier="-1"/>
  </pageFields>
  <dataFields count="1">
    <dataField name="Sum of Number of can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ACFD1-18C4-4282-A155-3B12B7E900AB}" name="PivotTable8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77:B95" firstHeaderRow="1" firstDataRow="1" firstDataCol="1" rowPageCount="1" colPageCount="1"/>
  <pivotFields count="10">
    <pivotField compact="0" outline="0" showAll="0"/>
    <pivotField axis="axisRow" compact="0" outline="0" showAll="0">
      <items count="80">
        <item m="1" x="55"/>
        <item m="1" x="63"/>
        <item m="1" x="66"/>
        <item m="1" x="67"/>
        <item m="1" x="54"/>
        <item x="20"/>
        <item m="1" x="53"/>
        <item m="1" x="68"/>
        <item m="1" x="62"/>
        <item m="1" x="78"/>
        <item x="0"/>
        <item x="3"/>
        <item m="1" x="76"/>
        <item m="1" x="77"/>
        <item m="1" x="46"/>
        <item m="1" x="52"/>
        <item m="1" x="72"/>
        <item m="1" x="65"/>
        <item m="1" x="64"/>
        <item x="29"/>
        <item m="1" x="73"/>
        <item m="1" x="70"/>
        <item m="1" x="60"/>
        <item m="1" x="71"/>
        <item m="1" x="69"/>
        <item x="41"/>
        <item x="34"/>
        <item m="1" x="74"/>
        <item m="1" x="75"/>
        <item x="5"/>
        <item x="4"/>
        <item x="30"/>
        <item x="6"/>
        <item x="10"/>
        <item x="11"/>
        <item m="1" x="61"/>
        <item m="1" x="57"/>
        <item m="1" x="58"/>
        <item m="1" x="59"/>
        <item m="1" x="56"/>
        <item x="9"/>
        <item x="2"/>
        <item x="12"/>
        <item x="13"/>
        <item x="14"/>
        <item m="1" x="47"/>
        <item m="1" x="48"/>
        <item x="17"/>
        <item x="21"/>
        <item x="22"/>
        <item x="23"/>
        <item x="31"/>
        <item x="32"/>
        <item x="33"/>
        <item x="7"/>
        <item x="18"/>
        <item m="1" x="49"/>
        <item x="35"/>
        <item x="36"/>
        <item m="1" x="50"/>
        <item x="38"/>
        <item x="39"/>
        <item m="1" x="51"/>
        <item x="1"/>
        <item x="8"/>
        <item x="15"/>
        <item x="16"/>
        <item x="19"/>
        <item x="24"/>
        <item x="25"/>
        <item x="26"/>
        <item x="27"/>
        <item x="28"/>
        <item x="37"/>
        <item x="40"/>
        <item x="42"/>
        <item x="43"/>
        <item x="44"/>
        <item x="45"/>
        <item t="default"/>
      </items>
    </pivotField>
    <pivotField compact="0" outline="0" showAll="0"/>
    <pivotField dataField="1" compact="0" outline="0" showAll="0"/>
    <pivotField compact="0" outline="0" showAll="0">
      <items count="9">
        <item x="1"/>
        <item x="2"/>
        <item m="1" x="6"/>
        <item x="3"/>
        <item m="1" x="5"/>
        <item x="0"/>
        <item m="1" x="7"/>
        <item x="4"/>
        <item t="default"/>
      </items>
    </pivotField>
    <pivotField compact="0" outline="0" showAll="0"/>
    <pivotField compact="0" outline="0" showAll="0"/>
    <pivotField compact="0" outline="0" showAll="0">
      <items count="6">
        <item x="2"/>
        <item m="1" x="4"/>
        <item x="0"/>
        <item m="1" x="3"/>
        <item x="1"/>
        <item t="default"/>
      </items>
    </pivotField>
    <pivotField axis="axisPage" compact="0" outline="0" showAll="0">
      <items count="6">
        <item h="1" x="0"/>
        <item h="1" x="3"/>
        <item h="1" x="1"/>
        <item x="4"/>
        <item h="1" x="2"/>
        <item t="default"/>
      </items>
    </pivotField>
    <pivotField compact="0" outline="0" showAll="0"/>
  </pivotFields>
  <rowFields count="1">
    <field x="1"/>
  </rowFields>
  <rowItems count="18">
    <i>
      <x v="19"/>
    </i>
    <i>
      <x v="25"/>
    </i>
    <i>
      <x v="26"/>
    </i>
    <i>
      <x v="31"/>
    </i>
    <i>
      <x v="51"/>
    </i>
    <i>
      <x v="52"/>
    </i>
    <i>
      <x v="53"/>
    </i>
    <i>
      <x v="57"/>
    </i>
    <i>
      <x v="58"/>
    </i>
    <i>
      <x v="60"/>
    </i>
    <i>
      <x v="61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pageFields count="1">
    <pageField fld="8" item="3" hier="-1"/>
  </pageFields>
  <dataFields count="1">
    <dataField name="Sum of Number of can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5A778-D858-40AE-89E1-E3419F186882}" name="PivotTable1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5" firstHeaderRow="1" firstDataRow="1" firstDataCol="1"/>
  <pivotFields count="8">
    <pivotField compact="0" outline="0" showAll="0"/>
    <pivotField axis="axisRow" compact="0" outline="0" showAll="0">
      <items count="14">
        <item x="9"/>
        <item x="0"/>
        <item x="10"/>
        <item x="5"/>
        <item x="4"/>
        <item x="1"/>
        <item x="11"/>
        <item x="6"/>
        <item x="8"/>
        <item x="7"/>
        <item m="1" x="12"/>
        <item x="2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233">
        <item h="1" x="4"/>
        <item h="1" m="1" x="19"/>
        <item h="1" m="1" x="32"/>
        <item h="1" m="1" x="46"/>
        <item h="1" m="1" x="59"/>
        <item h="1" m="1" x="73"/>
        <item h="1" m="1" x="87"/>
        <item h="1" m="1" x="100"/>
        <item h="1" m="1" x="113"/>
        <item h="1" m="1" x="125"/>
        <item h="1" m="1" x="136"/>
        <item h="1" m="1" x="149"/>
        <item h="1" m="1" x="163"/>
        <item h="1" m="1" x="176"/>
        <item h="1" m="1" x="186"/>
        <item h="1" m="1" x="198"/>
        <item h="1" m="1" x="210"/>
        <item h="1" m="1" x="223"/>
        <item h="1" x="1"/>
        <item h="1" m="1" x="16"/>
        <item h="1" m="1" x="30"/>
        <item h="1" m="1" x="43"/>
        <item h="1" m="1" x="56"/>
        <item h="1" m="1" x="70"/>
        <item h="1" m="1" x="84"/>
        <item h="1" m="1" x="98"/>
        <item h="1" m="1" x="110"/>
        <item h="1" m="1" x="124"/>
        <item h="1" m="1" x="135"/>
        <item h="1" m="1" x="147"/>
        <item h="1" m="1" x="160"/>
        <item h="1" m="1" x="173"/>
        <item h="1" x="3"/>
        <item h="1" x="2"/>
        <item h="1" m="1" x="18"/>
        <item h="1" m="1" x="17"/>
        <item h="1" m="1" x="31"/>
        <item h="1" m="1" x="45"/>
        <item h="1" m="1" x="44"/>
        <item h="1" m="1" x="195"/>
        <item h="1" m="1" x="208"/>
        <item h="1" m="1" x="220"/>
        <item h="1" m="1" x="58"/>
        <item h="1" m="1" x="57"/>
        <item h="1" m="1" x="72"/>
        <item h="1" m="1" x="71"/>
        <item h="1" x="11"/>
        <item h="1" m="1" x="86"/>
        <item h="1" m="1" x="85"/>
        <item h="1" m="1" x="99"/>
        <item h="1" m="1" x="25"/>
        <item h="1" m="1" x="38"/>
        <item h="1" m="1" x="112"/>
        <item h="1" m="1" x="111"/>
        <item h="1" m="1" x="52"/>
        <item h="1" x="12"/>
        <item h="1" m="1" x="26"/>
        <item h="1" m="1" x="39"/>
        <item h="1" m="1" x="53"/>
        <item h="1" m="1" x="65"/>
        <item h="1" m="1" x="79"/>
        <item h="1" m="1" x="66"/>
        <item h="1" m="1" x="93"/>
        <item h="1" m="1" x="148"/>
        <item h="1" m="1" x="105"/>
        <item h="1" m="1" x="162"/>
        <item h="1" m="1" x="161"/>
        <item h="1" m="1" x="80"/>
        <item h="1" m="1" x="119"/>
        <item h="1" m="1" x="130"/>
        <item h="1" m="1" x="142"/>
        <item h="1" m="1" x="94"/>
        <item h="1" m="1" x="106"/>
        <item h="1" m="1" x="120"/>
        <item h="1" m="1" x="131"/>
        <item h="1" m="1" x="143"/>
        <item h="1" x="13"/>
        <item h="1" m="1" x="175"/>
        <item h="1" m="1" x="174"/>
        <item h="1" m="1" x="27"/>
        <item h="1" m="1" x="40"/>
        <item h="1" m="1" x="54"/>
        <item h="1" m="1" x="197"/>
        <item h="1" m="1" x="196"/>
        <item h="1" m="1" x="209"/>
        <item h="1" m="1" x="155"/>
        <item h="1" m="1" x="222"/>
        <item h="1" m="1" x="221"/>
        <item h="1" m="1" x="168"/>
        <item h="1" m="1" x="67"/>
        <item h="1" m="1" x="156"/>
        <item h="1" m="1" x="169"/>
        <item h="1" m="1" x="81"/>
        <item h="1" m="1" x="95"/>
        <item h="1" m="1" x="181"/>
        <item h="1" m="1" x="107"/>
        <item h="1" m="1" x="190"/>
        <item h="1" m="1" x="121"/>
        <item h="1" m="1" x="132"/>
        <item h="1" m="1" x="144"/>
        <item h="1" m="1" x="182"/>
        <item h="1" m="1" x="191"/>
        <item h="1" m="1" x="215"/>
        <item h="1" m="1" x="228"/>
        <item h="1" m="1" x="204"/>
        <item h="1" m="1" x="216"/>
        <item h="1" m="1" x="229"/>
        <item h="1" m="1" x="157"/>
        <item h="1" m="1" x="170"/>
        <item h="1" m="1" x="183"/>
        <item h="1" m="1" x="192"/>
        <item h="1" m="1" x="205"/>
        <item h="1" m="1" x="217"/>
        <item h="1" m="1" x="230"/>
        <item h="1" x="8"/>
        <item h="1" m="1" x="23"/>
        <item h="1" m="1" x="36"/>
        <item h="1" m="1" x="50"/>
        <item h="1" m="1" x="63"/>
        <item h="1" m="1" x="77"/>
        <item h="1" m="1" x="91"/>
        <item h="1" m="1" x="103"/>
        <item h="1" m="1" x="117"/>
        <item h="1" m="1" x="128"/>
        <item h="1" m="1" x="140"/>
        <item h="1" x="0"/>
        <item h="1" m="1" x="15"/>
        <item h="1" m="1" x="29"/>
        <item h="1" m="1" x="42"/>
        <item h="1" m="1" x="153"/>
        <item h="1" x="14"/>
        <item h="1" m="1" x="166"/>
        <item h="1" m="1" x="28"/>
        <item h="1" m="1" x="41"/>
        <item h="1" m="1" x="55"/>
        <item h="1" m="1" x="69"/>
        <item h="1" m="1" x="83"/>
        <item h="1" m="1" x="97"/>
        <item h="1" m="1" x="179"/>
        <item h="1" m="1" x="109"/>
        <item h="1" m="1" x="123"/>
        <item h="1" m="1" x="134"/>
        <item h="1" m="1" x="68"/>
        <item h="1" m="1" x="202"/>
        <item h="1" m="1" x="82"/>
        <item h="1" m="1" x="96"/>
        <item h="1" m="1" x="108"/>
        <item h="1" m="1" x="122"/>
        <item h="1" m="1" x="133"/>
        <item h="1" m="1" x="145"/>
        <item h="1" m="1" x="146"/>
        <item h="1" x="7"/>
        <item h="1" m="1" x="159"/>
        <item h="1" m="1" x="22"/>
        <item h="1" m="1" x="35"/>
        <item h="1" m="1" x="49"/>
        <item h="1" m="1" x="172"/>
        <item h="1" m="1" x="158"/>
        <item h="1" m="1" x="185"/>
        <item h="1" m="1" x="171"/>
        <item h="1" m="1" x="62"/>
        <item h="1" m="1" x="194"/>
        <item h="1" m="1" x="207"/>
        <item h="1" m="1" x="76"/>
        <item h="1" x="9"/>
        <item h="1" m="1" x="219"/>
        <item h="1" m="1" x="90"/>
        <item h="1" m="1" x="24"/>
        <item h="1" m="1" x="37"/>
        <item h="1" m="1" x="184"/>
        <item h="1" m="1" x="193"/>
        <item h="1" m="1" x="116"/>
        <item h="1" m="1" x="51"/>
        <item h="1" m="1" x="139"/>
        <item h="1" m="1" x="206"/>
        <item h="1" m="1" x="218"/>
        <item h="1" m="1" x="231"/>
        <item h="1" m="1" x="64"/>
        <item h="1" m="1" x="78"/>
        <item h="1" m="1" x="92"/>
        <item h="1" m="1" x="152"/>
        <item h="1" m="1" x="104"/>
        <item h="1" m="1" x="165"/>
        <item h="1" m="1" x="118"/>
        <item h="1" m="1" x="129"/>
        <item h="1" m="1" x="141"/>
        <item h="1" m="1" x="178"/>
        <item h="1" m="1" x="188"/>
        <item h="1" m="1" x="201"/>
        <item h="1" m="1" x="213"/>
        <item h="1" m="1" x="154"/>
        <item h="1" m="1" x="226"/>
        <item h="1" m="1" x="167"/>
        <item h="1" m="1" x="180"/>
        <item h="1" m="1" x="189"/>
        <item h="1" x="5"/>
        <item h="1" m="1" x="20"/>
        <item h="1" m="1" x="33"/>
        <item h="1" m="1" x="203"/>
        <item h="1" m="1" x="214"/>
        <item h="1" m="1" x="47"/>
        <item h="1" m="1" x="227"/>
        <item h="1" m="1" x="60"/>
        <item h="1" m="1" x="74"/>
        <item h="1" m="1" x="88"/>
        <item h="1" m="1" x="101"/>
        <item h="1" m="1" x="114"/>
        <item h="1" m="1" x="126"/>
        <item h="1" m="1" x="137"/>
        <item h="1" x="6"/>
        <item h="1" m="1" x="21"/>
        <item h="1" m="1" x="34"/>
        <item h="1" m="1" x="48"/>
        <item h="1" m="1" x="150"/>
        <item h="1" m="1" x="61"/>
        <item h="1" m="1" x="75"/>
        <item h="1" m="1" x="89"/>
        <item h="1" m="1" x="102"/>
        <item h="1" m="1" x="115"/>
        <item h="1" m="1" x="127"/>
        <item h="1" m="1" x="138"/>
        <item h="1" m="1" x="199"/>
        <item h="1" m="1" x="211"/>
        <item h="1" m="1" x="224"/>
        <item h="1" m="1" x="151"/>
        <item h="1" m="1" x="164"/>
        <item h="1" m="1" x="177"/>
        <item h="1" m="1" x="187"/>
        <item h="1" m="1" x="200"/>
        <item h="1" m="1" x="212"/>
        <item h="1" m="1" x="225"/>
        <item x="10"/>
        <item t="default"/>
      </items>
    </pivotField>
    <pivotField compact="0" outline="0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 of Number of cans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1D388D-E83F-4070-9CE0-0DDFA114D456}" name="PivotTable2" cacheId="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2:C12" firstHeaderRow="0" firstDataRow="1" firstDataCol="1"/>
  <pivotFields count="8">
    <pivotField compact="0" outline="0" showAll="0"/>
    <pivotField axis="axisRow" compact="0" outline="0" showAll="0" sortType="ascending">
      <items count="11">
        <item m="1" x="9"/>
        <item x="0"/>
        <item x="6"/>
        <item x="7"/>
        <item x="1"/>
        <item x="8"/>
        <item x="5"/>
        <item x="4"/>
        <item x="2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dataField="1" compact="0" numFmtId="1" outline="0" showAll="0"/>
    <pivotField compact="0" outline="0" showAll="0"/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 of Cartons" fld="4" baseField="0" baseItem="0"/>
    <dataField name="Sum of Days until Expire" fld="6" baseField="0" baseItem="0"/>
  </dataFields>
  <chartFormats count="8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EC4ED-F39F-45E4-BAF2-875DC49DC92A}" name="PivotTable3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11" firstHeaderRow="1" firstDataRow="1" firstDataCol="1"/>
  <pivotFields count="8">
    <pivotField compact="0" outline="0" showAll="0"/>
    <pivotField axis="axisRow" compact="0" outline="0" showAll="0">
      <items count="9">
        <item x="6"/>
        <item x="3"/>
        <item x="4"/>
        <item x="1"/>
        <item x="2"/>
        <item x="0"/>
        <item x="5"/>
        <item x="7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181">
        <item x="4"/>
        <item m="1" x="16"/>
        <item m="1" x="27"/>
        <item m="1" x="38"/>
        <item x="1"/>
        <item m="1" x="13"/>
        <item m="1" x="24"/>
        <item m="1" x="35"/>
        <item m="1" x="49"/>
        <item m="1" x="60"/>
        <item m="1" x="71"/>
        <item x="6"/>
        <item m="1" x="46"/>
        <item m="1" x="18"/>
        <item m="1" x="29"/>
        <item m="1" x="102"/>
        <item m="1" x="112"/>
        <item m="1" x="57"/>
        <item m="1" x="40"/>
        <item m="1" x="68"/>
        <item m="1" x="79"/>
        <item m="1" x="89"/>
        <item m="1" x="99"/>
        <item m="1" x="110"/>
        <item m="1" x="51"/>
        <item m="1" x="62"/>
        <item m="1" x="122"/>
        <item m="1" x="73"/>
        <item m="1" x="133"/>
        <item m="1" x="83"/>
        <item m="1" x="93"/>
        <item m="1" x="104"/>
        <item m="1" x="114"/>
        <item m="1" x="120"/>
        <item m="1" x="130"/>
        <item x="5"/>
        <item m="1" x="143"/>
        <item m="1" x="17"/>
        <item m="1" x="28"/>
        <item m="1" x="39"/>
        <item m="1" x="162"/>
        <item m="1" x="173"/>
        <item m="1" x="140"/>
        <item m="1" x="151"/>
        <item m="1" x="124"/>
        <item m="1" x="135"/>
        <item m="1" x="50"/>
        <item m="1" x="159"/>
        <item m="1" x="170"/>
        <item m="1" x="61"/>
        <item m="1" x="72"/>
        <item m="1" x="82"/>
        <item m="1" x="145"/>
        <item m="1" x="154"/>
        <item m="1" x="92"/>
        <item m="1" x="103"/>
        <item m="1" x="113"/>
        <item m="1" x="164"/>
        <item m="1" x="175"/>
        <item m="1" x="123"/>
        <item m="1" x="134"/>
        <item m="1" x="144"/>
        <item m="1" x="153"/>
        <item m="1" x="163"/>
        <item m="1" x="174"/>
        <item x="3"/>
        <item m="1" x="15"/>
        <item m="1" x="26"/>
        <item m="1" x="37"/>
        <item m="1" x="48"/>
        <item m="1" x="59"/>
        <item m="1" x="70"/>
        <item m="1" x="81"/>
        <item m="1" x="91"/>
        <item m="1" x="101"/>
        <item m="1" x="111"/>
        <item x="2"/>
        <item m="1" x="14"/>
        <item m="1" x="25"/>
        <item m="1" x="36"/>
        <item m="1" x="121"/>
        <item m="1" x="132"/>
        <item m="1" x="47"/>
        <item m="1" x="58"/>
        <item m="1" x="142"/>
        <item m="1" x="69"/>
        <item m="1" x="80"/>
        <item x="8"/>
        <item m="1" x="90"/>
        <item m="1" x="100"/>
        <item m="1" x="19"/>
        <item m="1" x="30"/>
        <item m="1" x="161"/>
        <item m="1" x="172"/>
        <item m="1" x="41"/>
        <item m="1" x="52"/>
        <item m="1" x="63"/>
        <item m="1" x="131"/>
        <item m="1" x="74"/>
        <item x="0"/>
        <item m="1" x="84"/>
        <item m="1" x="12"/>
        <item m="1" x="23"/>
        <item m="1" x="94"/>
        <item m="1" x="105"/>
        <item m="1" x="115"/>
        <item m="1" x="34"/>
        <item m="1" x="141"/>
        <item m="1" x="152"/>
        <item m="1" x="45"/>
        <item m="1" x="160"/>
        <item m="1" x="171"/>
        <item m="1" x="56"/>
        <item m="1" x="125"/>
        <item m="1" x="67"/>
        <item m="1" x="136"/>
        <item m="1" x="78"/>
        <item m="1" x="88"/>
        <item m="1" x="98"/>
        <item m="1" x="109"/>
        <item x="11"/>
        <item m="1" x="146"/>
        <item m="1" x="155"/>
        <item m="1" x="22"/>
        <item m="1" x="33"/>
        <item m="1" x="44"/>
        <item m="1" x="165"/>
        <item m="1" x="176"/>
        <item m="1" x="119"/>
        <item m="1" x="129"/>
        <item m="1" x="55"/>
        <item m="1" x="66"/>
        <item m="1" x="77"/>
        <item m="1" x="139"/>
        <item m="1" x="87"/>
        <item m="1" x="150"/>
        <item m="1" x="97"/>
        <item m="1" x="108"/>
        <item m="1" x="118"/>
        <item m="1" x="158"/>
        <item m="1" x="169"/>
        <item x="9"/>
        <item m="1" x="20"/>
        <item m="1" x="31"/>
        <item m="1" x="42"/>
        <item x="10"/>
        <item m="1" x="21"/>
        <item m="1" x="32"/>
        <item m="1" x="128"/>
        <item m="1" x="43"/>
        <item m="1" x="53"/>
        <item m="1" x="64"/>
        <item m="1" x="75"/>
        <item m="1" x="85"/>
        <item m="1" x="54"/>
        <item m="1" x="149"/>
        <item m="1" x="95"/>
        <item m="1" x="106"/>
        <item m="1" x="116"/>
        <item m="1" x="65"/>
        <item m="1" x="76"/>
        <item m="1" x="168"/>
        <item m="1" x="179"/>
        <item m="1" x="86"/>
        <item m="1" x="96"/>
        <item m="1" x="107"/>
        <item m="1" x="117"/>
        <item m="1" x="126"/>
        <item m="1" x="137"/>
        <item m="1" x="127"/>
        <item m="1" x="138"/>
        <item m="1" x="147"/>
        <item m="1" x="156"/>
        <item m="1" x="166"/>
        <item m="1" x="177"/>
        <item m="1" x="148"/>
        <item m="1" x="157"/>
        <item m="1" x="167"/>
        <item m="1" x="178"/>
        <item x="7"/>
        <item t="default"/>
      </items>
    </pivotField>
    <pivotField compact="0" outline="0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Number of Packets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6F0C4-459A-4638-A6E5-F6088E73C61A}" name="PivotTable4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17" firstHeaderRow="1" firstDataRow="1" firstDataCol="1"/>
  <pivotFields count="8">
    <pivotField compact="0" outline="0" showAll="0"/>
    <pivotField axis="axisRow" compact="0" outline="0" showAll="0">
      <items count="15">
        <item x="9"/>
        <item x="8"/>
        <item x="7"/>
        <item x="6"/>
        <item x="4"/>
        <item x="0"/>
        <item x="1"/>
        <item x="5"/>
        <item x="2"/>
        <item x="12"/>
        <item x="3"/>
        <item x="11"/>
        <item x="10"/>
        <item x="1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Number of Packets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ys_until_Expire" xr10:uid="{3540015F-9AEC-4917-883C-9E52DEB52FB6}" sourceName="Days until Expire">
  <pivotTables>
    <pivotTable tabId="3" name="PivotTable1"/>
  </pivotTables>
  <data>
    <tabular pivotCacheId="1162469111">
      <items count="232">
        <i x="4"/>
        <i x="1"/>
        <i x="3"/>
        <i x="2"/>
        <i x="11"/>
        <i x="12"/>
        <i x="13"/>
        <i x="8"/>
        <i x="0"/>
        <i x="14"/>
        <i x="7"/>
        <i x="9"/>
        <i x="5"/>
        <i x="6"/>
        <i x="10" s="1"/>
        <i x="19" nd="1"/>
        <i x="32" nd="1"/>
        <i x="46" nd="1"/>
        <i x="59" nd="1"/>
        <i x="73" nd="1"/>
        <i x="87" nd="1"/>
        <i x="100" nd="1"/>
        <i x="113" nd="1"/>
        <i x="125" nd="1"/>
        <i x="136" nd="1"/>
        <i x="149" nd="1"/>
        <i x="163" nd="1"/>
        <i x="176" nd="1"/>
        <i x="186" nd="1"/>
        <i x="198" nd="1"/>
        <i x="210" nd="1"/>
        <i x="223" nd="1"/>
        <i x="16" nd="1"/>
        <i x="30" nd="1"/>
        <i x="43" nd="1"/>
        <i x="56" nd="1"/>
        <i x="70" nd="1"/>
        <i x="84" nd="1"/>
        <i x="98" nd="1"/>
        <i x="110" nd="1"/>
        <i x="124" nd="1"/>
        <i x="135" nd="1"/>
        <i x="147" nd="1"/>
        <i x="160" nd="1"/>
        <i x="173" nd="1"/>
        <i x="18" nd="1"/>
        <i x="17" nd="1"/>
        <i x="31" nd="1"/>
        <i x="45" nd="1"/>
        <i x="44" nd="1"/>
        <i x="195" nd="1"/>
        <i x="208" nd="1"/>
        <i x="220" nd="1"/>
        <i x="58" nd="1"/>
        <i x="57" nd="1"/>
        <i x="72" nd="1"/>
        <i x="71" nd="1"/>
        <i x="86" nd="1"/>
        <i x="85" nd="1"/>
        <i x="99" nd="1"/>
        <i x="25" nd="1"/>
        <i x="38" nd="1"/>
        <i x="112" nd="1"/>
        <i x="111" nd="1"/>
        <i x="52" nd="1"/>
        <i x="26" nd="1"/>
        <i x="39" nd="1"/>
        <i x="53" nd="1"/>
        <i x="65" nd="1"/>
        <i x="79" nd="1"/>
        <i x="66" nd="1"/>
        <i x="93" nd="1"/>
        <i x="148" nd="1"/>
        <i x="105" nd="1"/>
        <i x="162" nd="1"/>
        <i x="161" nd="1"/>
        <i x="80" nd="1"/>
        <i x="119" nd="1"/>
        <i x="130" nd="1"/>
        <i x="142" nd="1"/>
        <i x="94" nd="1"/>
        <i x="106" nd="1"/>
        <i x="120" nd="1"/>
        <i x="131" nd="1"/>
        <i x="143" nd="1"/>
        <i x="175" nd="1"/>
        <i x="174" nd="1"/>
        <i x="27" nd="1"/>
        <i x="40" nd="1"/>
        <i x="54" nd="1"/>
        <i x="197" nd="1"/>
        <i x="196" nd="1"/>
        <i x="209" nd="1"/>
        <i x="155" nd="1"/>
        <i x="222" nd="1"/>
        <i x="221" nd="1"/>
        <i x="168" nd="1"/>
        <i x="67" nd="1"/>
        <i x="156" nd="1"/>
        <i x="169" nd="1"/>
        <i x="81" nd="1"/>
        <i x="95" nd="1"/>
        <i x="181" nd="1"/>
        <i x="107" nd="1"/>
        <i x="190" nd="1"/>
        <i x="121" nd="1"/>
        <i x="132" nd="1"/>
        <i x="144" nd="1"/>
        <i x="182" nd="1"/>
        <i x="191" nd="1"/>
        <i x="215" nd="1"/>
        <i x="228" nd="1"/>
        <i x="204" nd="1"/>
        <i x="216" nd="1"/>
        <i x="229" nd="1"/>
        <i x="157" nd="1"/>
        <i x="170" nd="1"/>
        <i x="183" nd="1"/>
        <i x="192" nd="1"/>
        <i x="205" nd="1"/>
        <i x="217" nd="1"/>
        <i x="230" nd="1"/>
        <i x="23" nd="1"/>
        <i x="36" nd="1"/>
        <i x="50" nd="1"/>
        <i x="63" nd="1"/>
        <i x="77" nd="1"/>
        <i x="91" nd="1"/>
        <i x="103" nd="1"/>
        <i x="117" nd="1"/>
        <i x="128" nd="1"/>
        <i x="140" nd="1"/>
        <i x="15" nd="1"/>
        <i x="29" nd="1"/>
        <i x="42" nd="1"/>
        <i x="153" nd="1"/>
        <i x="166" nd="1"/>
        <i x="28" nd="1"/>
        <i x="41" nd="1"/>
        <i x="55" nd="1"/>
        <i x="69" nd="1"/>
        <i x="83" nd="1"/>
        <i x="97" nd="1"/>
        <i x="179" nd="1"/>
        <i x="109" nd="1"/>
        <i x="123" nd="1"/>
        <i x="134" nd="1"/>
        <i x="68" nd="1"/>
        <i x="202" nd="1"/>
        <i x="82" nd="1"/>
        <i x="96" nd="1"/>
        <i x="108" nd="1"/>
        <i x="122" nd="1"/>
        <i x="133" nd="1"/>
        <i x="145" nd="1"/>
        <i x="146" nd="1"/>
        <i x="159" nd="1"/>
        <i x="22" nd="1"/>
        <i x="35" nd="1"/>
        <i x="49" nd="1"/>
        <i x="172" nd="1"/>
        <i x="158" nd="1"/>
        <i x="185" nd="1"/>
        <i x="171" nd="1"/>
        <i x="62" nd="1"/>
        <i x="194" nd="1"/>
        <i x="207" nd="1"/>
        <i x="76" nd="1"/>
        <i x="219" nd="1"/>
        <i x="90" nd="1"/>
        <i x="24" nd="1"/>
        <i x="37" nd="1"/>
        <i x="184" nd="1"/>
        <i x="193" nd="1"/>
        <i x="116" nd="1"/>
        <i x="51" nd="1"/>
        <i x="139" nd="1"/>
        <i x="206" nd="1"/>
        <i x="218" nd="1"/>
        <i x="231" nd="1"/>
        <i x="64" nd="1"/>
        <i x="78" nd="1"/>
        <i x="92" nd="1"/>
        <i x="152" nd="1"/>
        <i x="104" nd="1"/>
        <i x="165" nd="1"/>
        <i x="118" nd="1"/>
        <i x="129" nd="1"/>
        <i x="141" nd="1"/>
        <i x="178" nd="1"/>
        <i x="188" nd="1"/>
        <i x="201" nd="1"/>
        <i x="213" nd="1"/>
        <i x="154" nd="1"/>
        <i x="226" nd="1"/>
        <i x="167" nd="1"/>
        <i x="180" nd="1"/>
        <i x="189" nd="1"/>
        <i x="20" nd="1"/>
        <i x="33" nd="1"/>
        <i x="203" nd="1"/>
        <i x="214" nd="1"/>
        <i x="47" nd="1"/>
        <i x="227" nd="1"/>
        <i x="60" nd="1"/>
        <i x="74" nd="1"/>
        <i x="88" nd="1"/>
        <i x="101" nd="1"/>
        <i x="114" nd="1"/>
        <i x="126" nd="1"/>
        <i x="137" nd="1"/>
        <i x="21" nd="1"/>
        <i x="34" nd="1"/>
        <i x="48" nd="1"/>
        <i x="150" nd="1"/>
        <i x="61" nd="1"/>
        <i x="75" nd="1"/>
        <i x="89" nd="1"/>
        <i x="102" nd="1"/>
        <i x="115" nd="1"/>
        <i x="127" nd="1"/>
        <i x="138" nd="1"/>
        <i x="199" nd="1"/>
        <i x="211" nd="1"/>
        <i x="224" nd="1"/>
        <i x="151" nd="1"/>
        <i x="164" nd="1"/>
        <i x="177" nd="1"/>
        <i x="187" nd="1"/>
        <i x="200" nd="1"/>
        <i x="212" nd="1"/>
        <i x="225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ys_until_Expire1" xr10:uid="{3352FA48-13F7-40ED-9035-FEB3AD59C0B9}" sourceName="Days until Expire">
  <pivotTables>
    <pivotTable tabId="8" name="PivotTable3"/>
  </pivotTables>
  <data>
    <tabular pivotCacheId="1350276266">
      <items count="180">
        <i x="1" s="1"/>
        <i x="6" s="1"/>
        <i x="5" s="1"/>
        <i x="3" s="1"/>
        <i x="2" s="1"/>
        <i x="8" s="1"/>
        <i x="0" s="1"/>
        <i x="11" s="1"/>
        <i x="9" s="1"/>
        <i x="10" s="1"/>
        <i x="7" s="1"/>
        <i x="4" s="1" nd="1"/>
        <i x="16" s="1" nd="1"/>
        <i x="27" s="1" nd="1"/>
        <i x="38" s="1" nd="1"/>
        <i x="13" s="1" nd="1"/>
        <i x="24" s="1" nd="1"/>
        <i x="35" s="1" nd="1"/>
        <i x="49" s="1" nd="1"/>
        <i x="60" s="1" nd="1"/>
        <i x="71" s="1" nd="1"/>
        <i x="46" s="1" nd="1"/>
        <i x="18" s="1" nd="1"/>
        <i x="29" s="1" nd="1"/>
        <i x="102" s="1" nd="1"/>
        <i x="112" s="1" nd="1"/>
        <i x="57" s="1" nd="1"/>
        <i x="40" s="1" nd="1"/>
        <i x="68" s="1" nd="1"/>
        <i x="79" s="1" nd="1"/>
        <i x="89" s="1" nd="1"/>
        <i x="99" s="1" nd="1"/>
        <i x="110" s="1" nd="1"/>
        <i x="51" s="1" nd="1"/>
        <i x="62" s="1" nd="1"/>
        <i x="122" s="1" nd="1"/>
        <i x="73" s="1" nd="1"/>
        <i x="133" s="1" nd="1"/>
        <i x="83" s="1" nd="1"/>
        <i x="93" s="1" nd="1"/>
        <i x="104" s="1" nd="1"/>
        <i x="114" s="1" nd="1"/>
        <i x="120" s="1" nd="1"/>
        <i x="130" s="1" nd="1"/>
        <i x="143" s="1" nd="1"/>
        <i x="17" s="1" nd="1"/>
        <i x="28" s="1" nd="1"/>
        <i x="39" s="1" nd="1"/>
        <i x="162" s="1" nd="1"/>
        <i x="173" s="1" nd="1"/>
        <i x="140" s="1" nd="1"/>
        <i x="151" s="1" nd="1"/>
        <i x="124" s="1" nd="1"/>
        <i x="135" s="1" nd="1"/>
        <i x="50" s="1" nd="1"/>
        <i x="159" s="1" nd="1"/>
        <i x="170" s="1" nd="1"/>
        <i x="61" s="1" nd="1"/>
        <i x="72" s="1" nd="1"/>
        <i x="82" s="1" nd="1"/>
        <i x="145" s="1" nd="1"/>
        <i x="154" s="1" nd="1"/>
        <i x="92" s="1" nd="1"/>
        <i x="103" s="1" nd="1"/>
        <i x="113" s="1" nd="1"/>
        <i x="164" s="1" nd="1"/>
        <i x="175" s="1" nd="1"/>
        <i x="123" s="1" nd="1"/>
        <i x="134" s="1" nd="1"/>
        <i x="144" s="1" nd="1"/>
        <i x="153" s="1" nd="1"/>
        <i x="163" s="1" nd="1"/>
        <i x="174" s="1" nd="1"/>
        <i x="15" s="1" nd="1"/>
        <i x="26" s="1" nd="1"/>
        <i x="37" s="1" nd="1"/>
        <i x="48" s="1" nd="1"/>
        <i x="59" s="1" nd="1"/>
        <i x="70" s="1" nd="1"/>
        <i x="81" s="1" nd="1"/>
        <i x="91" s="1" nd="1"/>
        <i x="101" s="1" nd="1"/>
        <i x="111" s="1" nd="1"/>
        <i x="14" s="1" nd="1"/>
        <i x="25" s="1" nd="1"/>
        <i x="36" s="1" nd="1"/>
        <i x="121" s="1" nd="1"/>
        <i x="132" s="1" nd="1"/>
        <i x="47" s="1" nd="1"/>
        <i x="58" s="1" nd="1"/>
        <i x="142" s="1" nd="1"/>
        <i x="69" s="1" nd="1"/>
        <i x="80" s="1" nd="1"/>
        <i x="90" s="1" nd="1"/>
        <i x="100" s="1" nd="1"/>
        <i x="19" s="1" nd="1"/>
        <i x="30" s="1" nd="1"/>
        <i x="161" s="1" nd="1"/>
        <i x="172" s="1" nd="1"/>
        <i x="41" s="1" nd="1"/>
        <i x="52" s="1" nd="1"/>
        <i x="63" s="1" nd="1"/>
        <i x="131" s="1" nd="1"/>
        <i x="74" s="1" nd="1"/>
        <i x="84" s="1" nd="1"/>
        <i x="12" s="1" nd="1"/>
        <i x="23" s="1" nd="1"/>
        <i x="94" s="1" nd="1"/>
        <i x="105" s="1" nd="1"/>
        <i x="115" s="1" nd="1"/>
        <i x="34" s="1" nd="1"/>
        <i x="141" s="1" nd="1"/>
        <i x="152" s="1" nd="1"/>
        <i x="45" s="1" nd="1"/>
        <i x="160" s="1" nd="1"/>
        <i x="171" s="1" nd="1"/>
        <i x="56" s="1" nd="1"/>
        <i x="125" s="1" nd="1"/>
        <i x="67" s="1" nd="1"/>
        <i x="136" s="1" nd="1"/>
        <i x="78" s="1" nd="1"/>
        <i x="88" s="1" nd="1"/>
        <i x="98" s="1" nd="1"/>
        <i x="109" s="1" nd="1"/>
        <i x="146" s="1" nd="1"/>
        <i x="155" s="1" nd="1"/>
        <i x="22" s="1" nd="1"/>
        <i x="33" s="1" nd="1"/>
        <i x="44" s="1" nd="1"/>
        <i x="165" s="1" nd="1"/>
        <i x="176" s="1" nd="1"/>
        <i x="119" s="1" nd="1"/>
        <i x="129" s="1" nd="1"/>
        <i x="55" s="1" nd="1"/>
        <i x="66" s="1" nd="1"/>
        <i x="77" s="1" nd="1"/>
        <i x="139" s="1" nd="1"/>
        <i x="87" s="1" nd="1"/>
        <i x="150" s="1" nd="1"/>
        <i x="97" s="1" nd="1"/>
        <i x="108" s="1" nd="1"/>
        <i x="118" s="1" nd="1"/>
        <i x="158" s="1" nd="1"/>
        <i x="169" s="1" nd="1"/>
        <i x="20" s="1" nd="1"/>
        <i x="31" s="1" nd="1"/>
        <i x="42" s="1" nd="1"/>
        <i x="21" s="1" nd="1"/>
        <i x="32" s="1" nd="1"/>
        <i x="128" s="1" nd="1"/>
        <i x="43" s="1" nd="1"/>
        <i x="53" s="1" nd="1"/>
        <i x="64" s="1" nd="1"/>
        <i x="75" s="1" nd="1"/>
        <i x="85" s="1" nd="1"/>
        <i x="54" s="1" nd="1"/>
        <i x="149" s="1" nd="1"/>
        <i x="95" s="1" nd="1"/>
        <i x="106" s="1" nd="1"/>
        <i x="116" s="1" nd="1"/>
        <i x="65" s="1" nd="1"/>
        <i x="76" s="1" nd="1"/>
        <i x="168" s="1" nd="1"/>
        <i x="179" s="1" nd="1"/>
        <i x="86" s="1" nd="1"/>
        <i x="96" s="1" nd="1"/>
        <i x="107" s="1" nd="1"/>
        <i x="117" s="1" nd="1"/>
        <i x="126" s="1" nd="1"/>
        <i x="137" s="1" nd="1"/>
        <i x="127" s="1" nd="1"/>
        <i x="138" s="1" nd="1"/>
        <i x="147" s="1" nd="1"/>
        <i x="156" s="1" nd="1"/>
        <i x="166" s="1" nd="1"/>
        <i x="177" s="1" nd="1"/>
        <i x="148" s="1" nd="1"/>
        <i x="157" s="1" nd="1"/>
        <i x="167" s="1" nd="1"/>
        <i x="178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xpire_Categories" xr10:uid="{41B69188-7F07-4496-8468-4BD96706F344}" sourceName="Expire Categories">
  <pivotTables>
    <pivotTable tabId="11" name="PivotTable5"/>
    <pivotTable tabId="11" name="PivotTable6"/>
    <pivotTable tabId="11" name="PivotTable8"/>
    <pivotTable tabId="11" name="PivotTable7"/>
  </pivotTables>
  <data>
    <tabular pivotCacheId="1251278700">
      <items count="5">
        <i x="2" s="1"/>
        <i x="0" s="1"/>
        <i x="1" s="1"/>
        <i x="4" s="1" nd="1"/>
        <i x="3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No._of_Cans_Categories" xr10:uid="{1568CE7C-4A88-4EDD-9807-608B25F84A47}" sourceName="No. of Cans Categories">
  <pivotTables>
    <pivotTable tabId="11" name="PivotTable5"/>
    <pivotTable tabId="11" name="PivotTable6"/>
    <pivotTable tabId="11" name="PivotTable7"/>
    <pivotTable tabId="11" name="PivotTable8"/>
  </pivotTables>
  <data>
    <tabular pivotCacheId="1251278700">
      <items count="8">
        <i x="1" s="1"/>
        <i x="2" s="1"/>
        <i x="3" s="1"/>
        <i x="0" s="1"/>
        <i x="6" s="1" nd="1"/>
        <i x="5" s="1" nd="1"/>
        <i x="7" s="1" nd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xpire Categories 1" xr10:uid="{D6FAD818-923C-4FB5-AB6D-C04DA8AA4644}" cache="Slicer_Expire_Categories" caption="Expire Categories" style="SlicerStyleDark1" rowHeight="228600"/>
  <slicer name="No. of Cans Categories" xr10:uid="{67FEEE55-D2B6-4BDA-99EF-83E961BBA731}" cache="Slicer_No._of_Cans_Categories" caption="No. of Cans Categories" style="SlicerStyleDark2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ys until Expire" xr10:uid="{446E2398-126B-4ED5-8E73-D13E41CF65B8}" cache="Slicer_Days_until_Expire" caption="Days until Expire" rowHeight="2286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ys until Expire 1" xr10:uid="{03DBC966-FFAD-4CB4-BFBD-C9C32C83184F}" cache="Slicer_Days_until_Expire1" caption="Days until Expir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7DE408-81BA-478E-B0D1-376DBF0B6C91}" name="Table3" displayName="Table3" ref="A2:H17" totalsRowShown="0" headerRowDxfId="59">
  <autoFilter ref="A2:H17" xr:uid="{187DE408-81BA-478E-B0D1-376DBF0B6C91}"/>
  <tableColumns count="8">
    <tableColumn id="1" xr3:uid="{14084B46-2FAC-4BA4-A4A0-084092652FF8}" name="S. no">
      <calculatedColumnFormula>A2+1</calculatedColumnFormula>
    </tableColumn>
    <tableColumn id="2" xr3:uid="{2FF223BC-4A58-4114-BE83-B5A4A03BC696}" name="Item Name"/>
    <tableColumn id="3" xr3:uid="{3BC5A7AD-7DD3-4D00-9906-4D7C787E0AB3}" name="Barecode " dataDxfId="58"/>
    <tableColumn id="4" xr3:uid="{81BA5D2A-5F7F-401E-9D80-A44AD171AE0E}" name="Quantity(Boxes)" dataDxfId="57"/>
    <tableColumn id="5" xr3:uid="{7CDD145B-4C86-4399-861C-CD9B8FAA8430}" name="Number of cans" dataDxfId="56"/>
    <tableColumn id="6" xr3:uid="{CC321BD9-C3AD-4E20-A299-FEB70CEA6FCB}" name="Expiry date" dataDxfId="55"/>
    <tableColumn id="7" xr3:uid="{A587EFAE-B204-41EC-8941-45083B2D3758}" name="Days until Expire" dataDxfId="54">
      <calculatedColumnFormula>F3-TODAY()</calculatedColumnFormula>
    </tableColumn>
    <tableColumn id="8" xr3:uid="{69289A13-930F-4B31-92C9-628641772B11}" name="Rack no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5C6C3B-3C97-440F-811C-BDF15DCA9948}" name="Table4" displayName="Table4" ref="A26:H39" totalsRowShown="0" headerRowDxfId="53">
  <autoFilter ref="A26:H39" xr:uid="{0A5C6C3B-3C97-440F-811C-BDF15DCA9948}"/>
  <tableColumns count="8">
    <tableColumn id="1" xr3:uid="{B64980D7-D409-4D64-BB40-AA867A305A43}" name="S. no">
      <calculatedColumnFormula>A26+1</calculatedColumnFormula>
    </tableColumn>
    <tableColumn id="2" xr3:uid="{6143FE6D-92C3-45FE-8E22-749679BD8BC7}" name="Item Name"/>
    <tableColumn id="3" xr3:uid="{49E5D805-BF82-45F5-959A-9C09A7C69163}" name="Barecode " dataDxfId="52"/>
    <tableColumn id="4" xr3:uid="{312CE2B8-8648-4479-846E-30BAA938373B}" name="Quantity(Boxes)"/>
    <tableColumn id="5" xr3:uid="{FCB7C3AF-828A-46A0-B9F2-BAE1091AF964}" name="Number of Cartons">
      <calculatedColumnFormula>D27*27</calculatedColumnFormula>
    </tableColumn>
    <tableColumn id="6" xr3:uid="{96184BA3-4B0E-4C4E-A659-B034DF259448}" name="Expiry date" dataDxfId="51"/>
    <tableColumn id="7" xr3:uid="{39B914A2-8DC3-430B-B012-657EAA19AFD5}" name="Days until Expire" dataDxfId="50">
      <calculatedColumnFormula>F27-TODAY()</calculatedColumnFormula>
    </tableColumn>
    <tableColumn id="8" xr3:uid="{DD1D57CF-8EBE-44C8-9412-B5CFCC8E3B9F}" name="Rack no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2078F1F-C5A4-4DD9-9547-771A5294B75A}" name="Table8" displayName="Table8" ref="A45:H58" totalsRowShown="0" headerRowDxfId="49">
  <autoFilter ref="A45:H58" xr:uid="{12078F1F-C5A4-4DD9-9547-771A5294B75A}"/>
  <tableColumns count="8">
    <tableColumn id="1" xr3:uid="{0A54B7EE-B25A-4051-9CB1-30ADD0B20640}" name="S. no">
      <calculatedColumnFormula>A45+1</calculatedColumnFormula>
    </tableColumn>
    <tableColumn id="2" xr3:uid="{C8D88CC7-00A0-4E8D-9A64-3BB7EA8B38F2}" name="Item Name"/>
    <tableColumn id="3" xr3:uid="{6B65C4B0-5ADA-45AF-ACDA-0D4F28366A90}" name="Barecode " dataDxfId="48"/>
    <tableColumn id="4" xr3:uid="{DD104827-186E-4ED2-AA76-9B03C03E7296}" name="Quantity(Boxes)"/>
    <tableColumn id="5" xr3:uid="{E83F9AE0-65DA-48BA-B980-AD618824A5BD}" name="Number of Packets">
      <calculatedColumnFormula>SUM(D46*24)</calculatedColumnFormula>
    </tableColumn>
    <tableColumn id="6" xr3:uid="{749243AA-3233-445E-967B-220F4E12C9C7}" name="Expiry date" dataDxfId="47"/>
    <tableColumn id="7" xr3:uid="{31B4F1A2-D814-4536-A410-E1BDF16EBB97}" name="Days until Expire" dataDxfId="46"/>
    <tableColumn id="8" xr3:uid="{5FEAB9C6-02D7-49CB-9372-A386472AC50B}" name="Rack no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4F6B7FF-2543-463F-8946-93CAE2CAC72F}" name="Table9" displayName="Table9" ref="A64:H79" totalsRowShown="0" headerRowDxfId="45" headerRowBorderDxfId="44" tableBorderDxfId="43">
  <autoFilter ref="A64:H79" xr:uid="{94F6B7FF-2543-463F-8946-93CAE2CAC72F}"/>
  <tableColumns count="8">
    <tableColumn id="1" xr3:uid="{E5CD0B65-33AC-4913-A4E0-9541CA5C3C87}" name="S. no"/>
    <tableColumn id="2" xr3:uid="{0A322785-2C5E-473F-859C-5AEF6CE323AE}" name="Item Name"/>
    <tableColumn id="3" xr3:uid="{D3574038-6DE4-41AA-8479-F1A654822021}" name="Barecode "/>
    <tableColumn id="4" xr3:uid="{7348F941-2F90-456E-BCE6-6B02D088A823}" name="Quantity(Boxes)"/>
    <tableColumn id="5" xr3:uid="{2E224816-DB24-4B06-8D39-FD0FAB2E99FF}" name="Number of Packets"/>
    <tableColumn id="6" xr3:uid="{F903EC4A-07DB-4AFB-AEDC-C22597C8301A}" name="Expiry date" dataDxfId="42"/>
    <tableColumn id="7" xr3:uid="{4394174B-11B0-4EAF-B558-CE0D776E54AA}" name="Days until Expire" dataDxfId="41">
      <calculatedColumnFormula>F65-TODAY()</calculatedColumnFormula>
    </tableColumn>
    <tableColumn id="8" xr3:uid="{416B94CF-07AE-460B-9D22-979E874E0D6A}" name="Rack no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2BCBB07-3BBA-4520-8136-1A6D43404B24}" name="Table11" displayName="Table11" ref="A1:J57" totalsRowShown="0" headerRowBorderDxfId="40" tableBorderDxfId="39">
  <autoFilter ref="A1:J57" xr:uid="{62BCBB07-3BBA-4520-8136-1A6D43404B24}"/>
  <tableColumns count="10">
    <tableColumn id="1" xr3:uid="{6B88DFCD-A3F7-4A9B-BF5F-0A2519E57B93}" name="S. no">
      <calculatedColumnFormula>A1+1</calculatedColumnFormula>
    </tableColumn>
    <tableColumn id="2" xr3:uid="{2D006E1D-487C-4C4C-99B2-BF1301B77099}" name="Item Name"/>
    <tableColumn id="4" xr3:uid="{A6449581-5A84-46C1-9D6E-839E7989E20C}" name="Quantity(Boxes)" dataDxfId="38"/>
    <tableColumn id="5" xr3:uid="{8FDFB16E-1333-4EC5-9284-FA86AC9F9A6E}" name="Number of cans" dataDxfId="37"/>
    <tableColumn id="11" xr3:uid="{23C672D6-671A-4FE9-8933-E759E4EBEB68}" name="No. of Cans Categories" dataDxfId="36">
      <calculatedColumnFormula>IF(Table11[[#This Row],[Number of cans]] &lt; 50,"Less than 50",IF(Table11[[#This Row],[Number of cans]]&lt;=100, "Less than 100",IF(Table11[[#This Row],[Number of cans]] &lt;=200,"More than 100","More than 200")))</calculatedColumnFormula>
    </tableColumn>
    <tableColumn id="6" xr3:uid="{B43BF179-680A-4740-AD7B-D2CFCC6BF734}" name="Expiry date" dataDxfId="35"/>
    <tableColumn id="7" xr3:uid="{D00A6FDB-5812-4A6E-A850-9C240BD22471}" name="Days until Expire" dataDxfId="34"/>
    <tableColumn id="10" xr3:uid="{D7A7EF64-C770-4890-B185-B8179014F031}" name="Expire Categories" dataDxfId="33">
      <calculatedColumnFormula>IF(G2&lt;100,"Expire in Next 100 Days", "Not Expiring in next 100 Days")</calculatedColumnFormula>
    </tableColumn>
    <tableColumn id="8" xr3:uid="{19C8357E-2A2D-4534-80B8-D943E6AB9699}" name="Locker No." dataDxfId="32"/>
    <tableColumn id="9" xr3:uid="{252B01EA-BBF7-429C-A49F-C336408BA4D3}" name="Rack No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workbookViewId="0">
      <selection activeCell="H65" sqref="H65"/>
    </sheetView>
  </sheetViews>
  <sheetFormatPr baseColWidth="10" defaultColWidth="8.83203125" defaultRowHeight="15" x14ac:dyDescent="0.2"/>
  <cols>
    <col min="1" max="1" width="7.83203125" bestFit="1" customWidth="1"/>
    <col min="2" max="2" width="35.33203125" bestFit="1" customWidth="1"/>
    <col min="3" max="3" width="35.33203125" customWidth="1"/>
    <col min="4" max="4" width="18" bestFit="1" customWidth="1"/>
    <col min="5" max="5" width="20.6640625" bestFit="1" customWidth="1"/>
    <col min="6" max="6" width="30.1640625" style="2" bestFit="1" customWidth="1"/>
    <col min="7" max="7" width="28.5" customWidth="1"/>
    <col min="8" max="8" width="10.5" bestFit="1" customWidth="1"/>
  </cols>
  <sheetData>
    <row r="1" spans="1:8" x14ac:dyDescent="0.2">
      <c r="A1" s="6" t="s">
        <v>0</v>
      </c>
    </row>
    <row r="2" spans="1:8" s="1" customFormat="1" x14ac:dyDescent="0.2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1" t="s">
        <v>6</v>
      </c>
      <c r="G2" s="20" t="s">
        <v>7</v>
      </c>
      <c r="H2" s="20" t="s">
        <v>8</v>
      </c>
    </row>
    <row r="3" spans="1:8" x14ac:dyDescent="0.2">
      <c r="A3">
        <v>1</v>
      </c>
      <c r="B3" t="s">
        <v>9</v>
      </c>
      <c r="C3" s="8">
        <v>72028000607</v>
      </c>
      <c r="D3" s="4">
        <v>7</v>
      </c>
      <c r="E3" s="3">
        <f>D3*24</f>
        <v>168</v>
      </c>
      <c r="F3" s="2">
        <v>45870</v>
      </c>
      <c r="G3" s="5">
        <f ca="1">F3-TODAY()</f>
        <v>599</v>
      </c>
      <c r="H3" t="s">
        <v>10</v>
      </c>
    </row>
    <row r="4" spans="1:8" x14ac:dyDescent="0.2">
      <c r="A4">
        <f>A3+1</f>
        <v>2</v>
      </c>
      <c r="B4" t="s">
        <v>11</v>
      </c>
      <c r="C4" s="8">
        <v>71018010152</v>
      </c>
      <c r="D4" s="4">
        <v>4</v>
      </c>
      <c r="E4" s="3">
        <f>D4*12</f>
        <v>48</v>
      </c>
      <c r="F4" s="2">
        <v>45422</v>
      </c>
      <c r="G4" s="5">
        <f ca="1">F4-TODAY()</f>
        <v>151</v>
      </c>
      <c r="H4">
        <v>1</v>
      </c>
    </row>
    <row r="5" spans="1:8" x14ac:dyDescent="0.2">
      <c r="A5">
        <f t="shared" ref="A5:A17" si="0">A4+1</f>
        <v>3</v>
      </c>
      <c r="B5" t="s">
        <v>12</v>
      </c>
      <c r="C5" s="8">
        <v>41379355766</v>
      </c>
      <c r="D5" s="4">
        <v>5</v>
      </c>
      <c r="E5" s="3">
        <f>D5*24</f>
        <v>120</v>
      </c>
      <c r="F5" s="2">
        <v>45541</v>
      </c>
      <c r="G5" s="5">
        <f t="shared" ref="G5:G17" ca="1" si="1">F5-TODAY()</f>
        <v>270</v>
      </c>
      <c r="H5">
        <v>1</v>
      </c>
    </row>
    <row r="6" spans="1:8" x14ac:dyDescent="0.2">
      <c r="A6">
        <f t="shared" si="0"/>
        <v>4</v>
      </c>
      <c r="B6" t="s">
        <v>13</v>
      </c>
      <c r="C6" s="8">
        <v>41379355766</v>
      </c>
      <c r="D6" s="4">
        <v>2</v>
      </c>
      <c r="E6" s="3">
        <f t="shared" ref="E6:E7" si="2">D6*24</f>
        <v>48</v>
      </c>
      <c r="F6" s="2">
        <v>45540</v>
      </c>
      <c r="G6" s="5">
        <f t="shared" ca="1" si="1"/>
        <v>269</v>
      </c>
      <c r="H6">
        <v>1</v>
      </c>
    </row>
    <row r="7" spans="1:8" x14ac:dyDescent="0.2">
      <c r="A7">
        <f t="shared" si="0"/>
        <v>5</v>
      </c>
      <c r="B7" t="s">
        <v>14</v>
      </c>
      <c r="C7" s="8">
        <v>57690310049</v>
      </c>
      <c r="D7" s="4">
        <v>6</v>
      </c>
      <c r="E7" s="3">
        <f t="shared" si="2"/>
        <v>144</v>
      </c>
      <c r="F7" s="2">
        <v>45231</v>
      </c>
      <c r="G7" s="5">
        <f t="shared" ca="1" si="1"/>
        <v>-40</v>
      </c>
      <c r="H7">
        <v>2</v>
      </c>
    </row>
    <row r="8" spans="1:8" x14ac:dyDescent="0.2">
      <c r="A8">
        <f t="shared" si="0"/>
        <v>6</v>
      </c>
      <c r="B8" t="s">
        <v>15</v>
      </c>
      <c r="C8" s="8">
        <v>42396253417</v>
      </c>
      <c r="D8" s="4">
        <v>1</v>
      </c>
      <c r="E8" s="3">
        <f>D8*24</f>
        <v>24</v>
      </c>
      <c r="F8" s="2">
        <v>46131</v>
      </c>
      <c r="G8" s="5">
        <f t="shared" ca="1" si="1"/>
        <v>860</v>
      </c>
      <c r="H8">
        <v>2</v>
      </c>
    </row>
    <row r="9" spans="1:8" x14ac:dyDescent="0.2">
      <c r="A9">
        <f t="shared" si="0"/>
        <v>7</v>
      </c>
      <c r="B9" t="s">
        <v>16</v>
      </c>
      <c r="C9" s="8">
        <v>856536006760</v>
      </c>
      <c r="D9" s="4">
        <v>4</v>
      </c>
      <c r="E9" s="3">
        <f>D9*24</f>
        <v>96</v>
      </c>
      <c r="F9" s="2">
        <v>46194</v>
      </c>
      <c r="G9" s="5">
        <f t="shared" ca="1" si="1"/>
        <v>923</v>
      </c>
      <c r="H9">
        <v>3</v>
      </c>
    </row>
    <row r="10" spans="1:8" x14ac:dyDescent="0.2">
      <c r="A10">
        <f t="shared" si="0"/>
        <v>8</v>
      </c>
      <c r="B10" t="s">
        <v>17</v>
      </c>
      <c r="C10" s="8">
        <v>42396254315</v>
      </c>
      <c r="D10" s="4">
        <v>3</v>
      </c>
      <c r="E10" s="3">
        <f>D10*24</f>
        <v>72</v>
      </c>
      <c r="F10" s="2">
        <v>45963</v>
      </c>
      <c r="G10" s="5">
        <f t="shared" ca="1" si="1"/>
        <v>692</v>
      </c>
      <c r="H10">
        <v>3</v>
      </c>
    </row>
    <row r="11" spans="1:8" x14ac:dyDescent="0.2">
      <c r="A11">
        <f t="shared" si="0"/>
        <v>9</v>
      </c>
      <c r="B11" t="s">
        <v>18</v>
      </c>
      <c r="C11" s="8">
        <v>72940172383</v>
      </c>
      <c r="D11" s="4">
        <v>2</v>
      </c>
      <c r="E11" s="3">
        <f>D11*24</f>
        <v>48</v>
      </c>
      <c r="F11" s="2">
        <v>45805</v>
      </c>
      <c r="G11" s="5">
        <f t="shared" ca="1" si="1"/>
        <v>534</v>
      </c>
      <c r="H11">
        <v>4</v>
      </c>
    </row>
    <row r="12" spans="1:8" x14ac:dyDescent="0.2">
      <c r="A12">
        <f t="shared" si="0"/>
        <v>10</v>
      </c>
      <c r="B12" t="s">
        <v>19</v>
      </c>
      <c r="C12" s="8"/>
      <c r="D12" s="4">
        <v>2</v>
      </c>
      <c r="E12" s="3">
        <f>D12*48</f>
        <v>96</v>
      </c>
      <c r="F12" s="2">
        <v>46007</v>
      </c>
      <c r="G12" s="5">
        <f t="shared" ca="1" si="1"/>
        <v>736</v>
      </c>
      <c r="H12">
        <v>4</v>
      </c>
    </row>
    <row r="13" spans="1:8" x14ac:dyDescent="0.2">
      <c r="A13">
        <f t="shared" si="0"/>
        <v>11</v>
      </c>
      <c r="B13" t="s">
        <v>19</v>
      </c>
      <c r="C13" s="8"/>
      <c r="D13" s="4">
        <v>4</v>
      </c>
      <c r="E13" s="3">
        <f t="shared" ref="E13:E15" si="3">D13*48</f>
        <v>192</v>
      </c>
      <c r="G13" s="5"/>
      <c r="H13">
        <v>4</v>
      </c>
    </row>
    <row r="14" spans="1:8" x14ac:dyDescent="0.2">
      <c r="A14">
        <f t="shared" si="0"/>
        <v>12</v>
      </c>
      <c r="B14" t="s">
        <v>20</v>
      </c>
      <c r="C14" s="8"/>
      <c r="D14" s="4">
        <v>3</v>
      </c>
      <c r="E14" s="3">
        <f t="shared" si="3"/>
        <v>144</v>
      </c>
      <c r="F14" s="2">
        <v>45585</v>
      </c>
      <c r="G14" s="5">
        <f t="shared" ca="1" si="1"/>
        <v>314</v>
      </c>
      <c r="H14">
        <v>4</v>
      </c>
    </row>
    <row r="15" spans="1:8" x14ac:dyDescent="0.2">
      <c r="A15">
        <f t="shared" si="0"/>
        <v>13</v>
      </c>
      <c r="B15" t="s">
        <v>20</v>
      </c>
      <c r="C15" s="8"/>
      <c r="D15" s="4">
        <v>1</v>
      </c>
      <c r="E15" s="3">
        <f t="shared" si="3"/>
        <v>48</v>
      </c>
      <c r="F15" s="2">
        <v>45597</v>
      </c>
      <c r="G15" s="5">
        <f t="shared" ca="1" si="1"/>
        <v>326</v>
      </c>
      <c r="H15">
        <v>4</v>
      </c>
    </row>
    <row r="16" spans="1:8" x14ac:dyDescent="0.2">
      <c r="A16">
        <f t="shared" si="0"/>
        <v>14</v>
      </c>
      <c r="B16" t="s">
        <v>21</v>
      </c>
      <c r="C16" s="8">
        <v>856536006494</v>
      </c>
      <c r="D16" s="4">
        <v>7</v>
      </c>
      <c r="E16" s="3">
        <f>D16*12</f>
        <v>84</v>
      </c>
      <c r="F16" s="2">
        <v>45654</v>
      </c>
      <c r="G16" s="5">
        <f t="shared" ca="1" si="1"/>
        <v>383</v>
      </c>
      <c r="H16">
        <v>5</v>
      </c>
    </row>
    <row r="17" spans="1:8" x14ac:dyDescent="0.2">
      <c r="A17">
        <f t="shared" si="0"/>
        <v>15</v>
      </c>
      <c r="B17" t="s">
        <v>18</v>
      </c>
      <c r="C17" s="8">
        <v>72940172383</v>
      </c>
      <c r="D17" s="4">
        <v>5</v>
      </c>
      <c r="E17" s="3">
        <f>D17*24</f>
        <v>120</v>
      </c>
      <c r="F17" s="2">
        <v>45897</v>
      </c>
      <c r="G17" s="5">
        <f t="shared" ca="1" si="1"/>
        <v>626</v>
      </c>
      <c r="H17">
        <v>5</v>
      </c>
    </row>
    <row r="25" spans="1:8" x14ac:dyDescent="0.2">
      <c r="A25" s="6" t="s">
        <v>22</v>
      </c>
    </row>
    <row r="26" spans="1:8" x14ac:dyDescent="0.2">
      <c r="A26" s="22" t="s">
        <v>1</v>
      </c>
      <c r="B26" s="22" t="s">
        <v>2</v>
      </c>
      <c r="C26" s="22" t="s">
        <v>3</v>
      </c>
      <c r="D26" s="22" t="s">
        <v>4</v>
      </c>
      <c r="E26" s="22" t="s">
        <v>23</v>
      </c>
      <c r="F26" s="23" t="s">
        <v>6</v>
      </c>
      <c r="G26" s="22" t="s">
        <v>7</v>
      </c>
      <c r="H26" s="22" t="s">
        <v>8</v>
      </c>
    </row>
    <row r="27" spans="1:8" x14ac:dyDescent="0.2">
      <c r="A27">
        <v>1</v>
      </c>
      <c r="B27" t="s">
        <v>24</v>
      </c>
      <c r="C27" s="8">
        <v>71505023962</v>
      </c>
      <c r="D27">
        <v>9</v>
      </c>
      <c r="E27">
        <f>D27*12</f>
        <v>108</v>
      </c>
      <c r="F27" s="2">
        <v>45444</v>
      </c>
      <c r="G27" s="8">
        <f ca="1">F27-TODAY()</f>
        <v>173</v>
      </c>
      <c r="H27">
        <v>1</v>
      </c>
    </row>
    <row r="28" spans="1:8" x14ac:dyDescent="0.2">
      <c r="A28">
        <f>A27+1</f>
        <v>2</v>
      </c>
      <c r="B28" t="s">
        <v>25</v>
      </c>
      <c r="C28" s="8">
        <v>71505023955</v>
      </c>
      <c r="D28">
        <v>3</v>
      </c>
      <c r="E28">
        <f>D28*12</f>
        <v>36</v>
      </c>
      <c r="F28" s="2">
        <v>45421</v>
      </c>
      <c r="G28" s="8">
        <f t="shared" ref="G28:G38" ca="1" si="4">F28-TODAY()</f>
        <v>150</v>
      </c>
      <c r="H28">
        <v>1</v>
      </c>
    </row>
    <row r="29" spans="1:8" x14ac:dyDescent="0.2">
      <c r="A29">
        <f t="shared" ref="A29:A38" si="5">A28+1</f>
        <v>3</v>
      </c>
      <c r="B29" t="s">
        <v>26</v>
      </c>
      <c r="C29" s="8"/>
      <c r="D29">
        <v>8</v>
      </c>
      <c r="E29">
        <f>D29*32</f>
        <v>256</v>
      </c>
      <c r="F29" s="2">
        <v>45508</v>
      </c>
      <c r="G29" s="8">
        <f t="shared" ca="1" si="4"/>
        <v>237</v>
      </c>
      <c r="H29">
        <v>2</v>
      </c>
    </row>
    <row r="30" spans="1:8" x14ac:dyDescent="0.2">
      <c r="A30">
        <f t="shared" si="5"/>
        <v>4</v>
      </c>
      <c r="B30" t="s">
        <v>27</v>
      </c>
      <c r="C30" s="8"/>
      <c r="D30">
        <v>8</v>
      </c>
      <c r="E30">
        <f>D30*32</f>
        <v>256</v>
      </c>
      <c r="F30" s="2">
        <v>45486</v>
      </c>
      <c r="G30" s="8">
        <f t="shared" ca="1" si="4"/>
        <v>215</v>
      </c>
      <c r="H30">
        <v>2</v>
      </c>
    </row>
    <row r="31" spans="1:8" x14ac:dyDescent="0.2">
      <c r="A31">
        <f t="shared" si="5"/>
        <v>5</v>
      </c>
      <c r="B31" t="s">
        <v>28</v>
      </c>
      <c r="C31" s="8"/>
      <c r="D31">
        <v>1</v>
      </c>
      <c r="E31">
        <f>D31*40</f>
        <v>40</v>
      </c>
      <c r="F31" s="2">
        <v>45523</v>
      </c>
      <c r="G31" s="8">
        <f t="shared" ca="1" si="4"/>
        <v>252</v>
      </c>
      <c r="H31">
        <v>2</v>
      </c>
    </row>
    <row r="32" spans="1:8" x14ac:dyDescent="0.2">
      <c r="A32">
        <f t="shared" si="5"/>
        <v>6</v>
      </c>
      <c r="B32" t="s">
        <v>29</v>
      </c>
      <c r="C32" s="8"/>
      <c r="D32">
        <v>1</v>
      </c>
      <c r="E32">
        <f>D32*40</f>
        <v>40</v>
      </c>
      <c r="F32" s="2">
        <v>45474</v>
      </c>
      <c r="G32" s="8">
        <f t="shared" ca="1" si="4"/>
        <v>203</v>
      </c>
      <c r="H32">
        <v>2</v>
      </c>
    </row>
    <row r="33" spans="1:8" x14ac:dyDescent="0.2">
      <c r="A33">
        <f t="shared" si="5"/>
        <v>7</v>
      </c>
      <c r="B33" t="s">
        <v>30</v>
      </c>
      <c r="C33" s="8">
        <v>71505023962</v>
      </c>
      <c r="D33">
        <v>10</v>
      </c>
      <c r="E33">
        <f>D33*12</f>
        <v>120</v>
      </c>
      <c r="F33" s="2">
        <v>45444</v>
      </c>
      <c r="G33" s="8">
        <f t="shared" ca="1" si="4"/>
        <v>173</v>
      </c>
      <c r="H33">
        <v>3</v>
      </c>
    </row>
    <row r="34" spans="1:8" x14ac:dyDescent="0.2">
      <c r="A34">
        <f t="shared" si="5"/>
        <v>8</v>
      </c>
      <c r="B34" t="s">
        <v>25</v>
      </c>
      <c r="C34" s="8">
        <v>71505023955</v>
      </c>
      <c r="D34">
        <v>12</v>
      </c>
      <c r="E34">
        <f>D34*12</f>
        <v>144</v>
      </c>
      <c r="F34" s="2">
        <v>45418</v>
      </c>
      <c r="G34" s="8">
        <f t="shared" ca="1" si="4"/>
        <v>147</v>
      </c>
      <c r="H34">
        <v>3</v>
      </c>
    </row>
    <row r="35" spans="1:8" x14ac:dyDescent="0.2">
      <c r="A35">
        <f t="shared" si="5"/>
        <v>9</v>
      </c>
      <c r="B35" t="s">
        <v>31</v>
      </c>
      <c r="C35" s="8">
        <v>41900089726</v>
      </c>
      <c r="D35">
        <v>10</v>
      </c>
      <c r="E35">
        <f>D35*27</f>
        <v>270</v>
      </c>
      <c r="F35" s="2">
        <v>45348</v>
      </c>
      <c r="G35" s="8">
        <f t="shared" ca="1" si="4"/>
        <v>77</v>
      </c>
      <c r="H35">
        <v>4</v>
      </c>
    </row>
    <row r="36" spans="1:8" x14ac:dyDescent="0.2">
      <c r="A36">
        <f t="shared" si="5"/>
        <v>10</v>
      </c>
      <c r="B36" t="s">
        <v>31</v>
      </c>
      <c r="C36" s="8">
        <v>41900089726</v>
      </c>
      <c r="D36">
        <v>7</v>
      </c>
      <c r="E36" s="7">
        <f>D36*27</f>
        <v>189</v>
      </c>
      <c r="F36" s="2">
        <v>45263</v>
      </c>
      <c r="G36" s="8">
        <f t="shared" ca="1" si="4"/>
        <v>-8</v>
      </c>
      <c r="H36">
        <v>4</v>
      </c>
    </row>
    <row r="37" spans="1:8" x14ac:dyDescent="0.2">
      <c r="A37">
        <f t="shared" si="5"/>
        <v>11</v>
      </c>
      <c r="B37" t="s">
        <v>31</v>
      </c>
      <c r="C37" s="8">
        <v>41900089726</v>
      </c>
      <c r="D37">
        <v>4</v>
      </c>
      <c r="E37">
        <f>D37*27</f>
        <v>108</v>
      </c>
      <c r="F37" s="2">
        <v>45371</v>
      </c>
      <c r="G37" s="8">
        <f t="shared" ca="1" si="4"/>
        <v>100</v>
      </c>
      <c r="H37">
        <v>4</v>
      </c>
    </row>
    <row r="38" spans="1:8" x14ac:dyDescent="0.2">
      <c r="A38">
        <f t="shared" si="5"/>
        <v>12</v>
      </c>
      <c r="B38" t="s">
        <v>32</v>
      </c>
      <c r="C38" s="8"/>
      <c r="D38">
        <v>3</v>
      </c>
      <c r="E38">
        <f>D38*27</f>
        <v>81</v>
      </c>
      <c r="F38" s="2">
        <v>45372</v>
      </c>
      <c r="G38" s="8">
        <f t="shared" ca="1" si="4"/>
        <v>101</v>
      </c>
      <c r="H38">
        <v>4</v>
      </c>
    </row>
    <row r="39" spans="1:8" x14ac:dyDescent="0.2">
      <c r="C39" s="8"/>
      <c r="G39" s="8"/>
    </row>
    <row r="44" spans="1:8" x14ac:dyDescent="0.2">
      <c r="A44" s="6" t="s">
        <v>33</v>
      </c>
    </row>
    <row r="45" spans="1:8" x14ac:dyDescent="0.2">
      <c r="A45" s="20" t="s">
        <v>1</v>
      </c>
      <c r="B45" s="20" t="s">
        <v>2</v>
      </c>
      <c r="C45" s="20" t="s">
        <v>3</v>
      </c>
      <c r="D45" s="20" t="s">
        <v>4</v>
      </c>
      <c r="E45" s="20" t="s">
        <v>34</v>
      </c>
      <c r="F45" s="21" t="s">
        <v>6</v>
      </c>
      <c r="G45" s="20" t="s">
        <v>7</v>
      </c>
      <c r="H45" s="20" t="s">
        <v>8</v>
      </c>
    </row>
    <row r="46" spans="1:8" x14ac:dyDescent="0.2">
      <c r="A46">
        <v>1</v>
      </c>
      <c r="B46" t="s">
        <v>35</v>
      </c>
      <c r="C46" s="8"/>
      <c r="D46">
        <v>3</v>
      </c>
      <c r="E46">
        <f>SUM(D46*12)</f>
        <v>36</v>
      </c>
      <c r="F46" s="2">
        <v>45782</v>
      </c>
      <c r="G46" s="10">
        <f ca="1">F46-TODAY()</f>
        <v>511</v>
      </c>
      <c r="H46">
        <v>1</v>
      </c>
    </row>
    <row r="47" spans="1:8" x14ac:dyDescent="0.2">
      <c r="A47">
        <f>A46+1</f>
        <v>2</v>
      </c>
      <c r="B47" t="s">
        <v>36</v>
      </c>
      <c r="C47" s="8"/>
      <c r="D47">
        <v>8</v>
      </c>
      <c r="E47">
        <f>SUM(D47*24)</f>
        <v>192</v>
      </c>
      <c r="F47" s="2">
        <v>45352</v>
      </c>
      <c r="G47" s="10">
        <f t="shared" ref="G47:G58" ca="1" si="6">F47-TODAY()</f>
        <v>81</v>
      </c>
      <c r="H47">
        <v>1</v>
      </c>
    </row>
    <row r="48" spans="1:8" x14ac:dyDescent="0.2">
      <c r="A48">
        <f t="shared" ref="A48:A58" si="7">A47+1</f>
        <v>3</v>
      </c>
      <c r="B48" t="s">
        <v>37</v>
      </c>
      <c r="C48" s="8"/>
      <c r="D48">
        <v>5</v>
      </c>
      <c r="E48">
        <f>SUM(D48*24)</f>
        <v>120</v>
      </c>
      <c r="F48" s="2">
        <v>45684</v>
      </c>
      <c r="G48" s="10">
        <f t="shared" ca="1" si="6"/>
        <v>413</v>
      </c>
      <c r="H48">
        <v>2</v>
      </c>
    </row>
    <row r="49" spans="1:8" x14ac:dyDescent="0.2">
      <c r="A49">
        <f t="shared" si="7"/>
        <v>4</v>
      </c>
      <c r="B49" t="s">
        <v>38</v>
      </c>
      <c r="C49" s="8"/>
      <c r="D49">
        <v>4</v>
      </c>
      <c r="E49">
        <f>SUM(D49*12)</f>
        <v>48</v>
      </c>
      <c r="F49" s="2">
        <v>45611</v>
      </c>
      <c r="G49" s="10">
        <f t="shared" ca="1" si="6"/>
        <v>340</v>
      </c>
      <c r="H49">
        <v>2</v>
      </c>
    </row>
    <row r="50" spans="1:8" x14ac:dyDescent="0.2">
      <c r="A50">
        <f t="shared" si="7"/>
        <v>5</v>
      </c>
      <c r="B50" t="s">
        <v>39</v>
      </c>
      <c r="C50" s="8"/>
      <c r="D50">
        <v>3</v>
      </c>
      <c r="F50" s="2">
        <v>45335</v>
      </c>
      <c r="G50" s="10">
        <f t="shared" ca="1" si="6"/>
        <v>64</v>
      </c>
      <c r="H50">
        <v>3</v>
      </c>
    </row>
    <row r="51" spans="1:8" x14ac:dyDescent="0.2">
      <c r="A51">
        <f t="shared" si="7"/>
        <v>6</v>
      </c>
      <c r="B51" t="s">
        <v>39</v>
      </c>
      <c r="C51" s="8"/>
      <c r="D51">
        <v>1</v>
      </c>
      <c r="E51">
        <f>SUM(D51*12)</f>
        <v>12</v>
      </c>
      <c r="F51" s="2">
        <v>45449</v>
      </c>
      <c r="G51" s="10">
        <f t="shared" ca="1" si="6"/>
        <v>178</v>
      </c>
      <c r="H51">
        <v>3</v>
      </c>
    </row>
    <row r="52" spans="1:8" x14ac:dyDescent="0.2">
      <c r="A52">
        <f t="shared" si="7"/>
        <v>7</v>
      </c>
      <c r="B52" t="s">
        <v>39</v>
      </c>
      <c r="C52" s="8"/>
      <c r="D52">
        <v>3</v>
      </c>
      <c r="E52">
        <f>SUM(D52*12)</f>
        <v>36</v>
      </c>
      <c r="F52" s="2">
        <v>45383</v>
      </c>
      <c r="G52" s="10">
        <f t="shared" ca="1" si="6"/>
        <v>112</v>
      </c>
      <c r="H52">
        <v>3</v>
      </c>
    </row>
    <row r="53" spans="1:8" x14ac:dyDescent="0.2">
      <c r="A53">
        <f t="shared" si="7"/>
        <v>8</v>
      </c>
      <c r="B53" t="s">
        <v>40</v>
      </c>
      <c r="C53" s="8"/>
      <c r="G53" s="10"/>
    </row>
    <row r="54" spans="1:8" x14ac:dyDescent="0.2">
      <c r="A54">
        <f>A53+1</f>
        <v>9</v>
      </c>
      <c r="B54" t="s">
        <v>41</v>
      </c>
      <c r="C54" s="8"/>
      <c r="D54">
        <v>1</v>
      </c>
      <c r="E54">
        <f>SUM(D54*48)</f>
        <v>48</v>
      </c>
      <c r="F54" s="2">
        <v>45735</v>
      </c>
      <c r="G54" s="10">
        <f t="shared" ca="1" si="6"/>
        <v>464</v>
      </c>
    </row>
    <row r="55" spans="1:8" x14ac:dyDescent="0.2">
      <c r="A55">
        <f>A53+1</f>
        <v>9</v>
      </c>
      <c r="B55" t="s">
        <v>42</v>
      </c>
      <c r="C55" s="8"/>
      <c r="D55">
        <v>7</v>
      </c>
      <c r="E55">
        <f>SUM(D55*24)</f>
        <v>168</v>
      </c>
      <c r="G55" s="10"/>
      <c r="H55">
        <v>4</v>
      </c>
    </row>
    <row r="56" spans="1:8" x14ac:dyDescent="0.2">
      <c r="A56">
        <f t="shared" si="7"/>
        <v>10</v>
      </c>
      <c r="B56" t="s">
        <v>40</v>
      </c>
      <c r="C56" s="8"/>
      <c r="D56">
        <v>3</v>
      </c>
      <c r="E56" s="7">
        <f>SUM(D56*24)</f>
        <v>72</v>
      </c>
      <c r="F56" s="2">
        <v>45915</v>
      </c>
      <c r="G56" s="10">
        <f t="shared" ca="1" si="6"/>
        <v>644</v>
      </c>
      <c r="H56">
        <v>4</v>
      </c>
    </row>
    <row r="57" spans="1:8" x14ac:dyDescent="0.2">
      <c r="A57">
        <f t="shared" si="7"/>
        <v>11</v>
      </c>
      <c r="B57" t="s">
        <v>40</v>
      </c>
      <c r="C57" s="8"/>
      <c r="D57">
        <v>2</v>
      </c>
      <c r="E57">
        <f>SUM(D57*24)</f>
        <v>48</v>
      </c>
      <c r="F57" s="2">
        <v>45935</v>
      </c>
      <c r="G57" s="10">
        <f t="shared" ca="1" si="6"/>
        <v>664</v>
      </c>
      <c r="H57">
        <v>4</v>
      </c>
    </row>
    <row r="58" spans="1:8" x14ac:dyDescent="0.2">
      <c r="A58">
        <f t="shared" si="7"/>
        <v>12</v>
      </c>
      <c r="B58" t="s">
        <v>40</v>
      </c>
      <c r="C58" s="8"/>
      <c r="D58">
        <v>6</v>
      </c>
      <c r="E58">
        <f>SUM(D58*24)</f>
        <v>144</v>
      </c>
      <c r="F58" s="2">
        <v>45851</v>
      </c>
      <c r="G58" s="10">
        <f t="shared" ca="1" si="6"/>
        <v>580</v>
      </c>
      <c r="H58">
        <v>4</v>
      </c>
    </row>
    <row r="59" spans="1:8" x14ac:dyDescent="0.2">
      <c r="C59" s="8"/>
      <c r="G59" s="8"/>
    </row>
    <row r="63" spans="1:8" x14ac:dyDescent="0.2">
      <c r="A63" s="6" t="s">
        <v>43</v>
      </c>
    </row>
    <row r="64" spans="1:8" x14ac:dyDescent="0.2">
      <c r="A64" s="24" t="s">
        <v>1</v>
      </c>
      <c r="B64" s="25" t="s">
        <v>2</v>
      </c>
      <c r="C64" s="25" t="s">
        <v>3</v>
      </c>
      <c r="D64" s="25" t="s">
        <v>4</v>
      </c>
      <c r="E64" s="25" t="s">
        <v>34</v>
      </c>
      <c r="F64" s="26" t="s">
        <v>6</v>
      </c>
      <c r="G64" s="25" t="s">
        <v>7</v>
      </c>
      <c r="H64" s="27" t="s">
        <v>8</v>
      </c>
    </row>
    <row r="65" spans="1:8" x14ac:dyDescent="0.2">
      <c r="A65" s="11">
        <v>1</v>
      </c>
      <c r="B65" s="12" t="s">
        <v>44</v>
      </c>
      <c r="C65" s="10"/>
      <c r="D65" s="12">
        <v>2</v>
      </c>
      <c r="E65" s="12">
        <f>SUM(D65*24)</f>
        <v>48</v>
      </c>
      <c r="F65" s="13">
        <v>46083</v>
      </c>
      <c r="G65" s="10">
        <f t="shared" ref="G65:G78" ca="1" si="8">F65-TODAY()</f>
        <v>812</v>
      </c>
      <c r="H65" s="14" t="s">
        <v>45</v>
      </c>
    </row>
    <row r="66" spans="1:8" x14ac:dyDescent="0.2">
      <c r="A66" s="15">
        <f>A65+1</f>
        <v>2</v>
      </c>
      <c r="B66" s="16" t="s">
        <v>46</v>
      </c>
      <c r="C66" s="17"/>
      <c r="D66" s="16">
        <v>2</v>
      </c>
      <c r="E66" s="12">
        <f t="shared" ref="E66:E70" si="9">SUM(D66*24)</f>
        <v>48</v>
      </c>
      <c r="F66" s="18"/>
      <c r="G66" s="10">
        <f t="shared" ca="1" si="8"/>
        <v>-45271</v>
      </c>
      <c r="H66" s="19">
        <v>1</v>
      </c>
    </row>
    <row r="67" spans="1:8" x14ac:dyDescent="0.2">
      <c r="A67" s="15">
        <f t="shared" ref="A67:A78" si="10">A66+1</f>
        <v>3</v>
      </c>
      <c r="B67" s="12" t="s">
        <v>47</v>
      </c>
      <c r="C67" s="10"/>
      <c r="D67" s="12">
        <v>3</v>
      </c>
      <c r="E67" s="12">
        <f t="shared" si="9"/>
        <v>72</v>
      </c>
      <c r="F67" s="13">
        <v>45740</v>
      </c>
      <c r="G67" s="10">
        <f t="shared" ca="1" si="8"/>
        <v>469</v>
      </c>
      <c r="H67" s="14">
        <v>1</v>
      </c>
    </row>
    <row r="68" spans="1:8" x14ac:dyDescent="0.2">
      <c r="A68" s="15">
        <f t="shared" si="10"/>
        <v>4</v>
      </c>
      <c r="B68" s="16" t="s">
        <v>48</v>
      </c>
      <c r="C68" s="17"/>
      <c r="D68" s="16">
        <v>8</v>
      </c>
      <c r="E68" s="12">
        <f t="shared" si="9"/>
        <v>192</v>
      </c>
      <c r="F68" s="18"/>
      <c r="G68" s="10">
        <f t="shared" ca="1" si="8"/>
        <v>-45271</v>
      </c>
      <c r="H68" s="19">
        <v>2</v>
      </c>
    </row>
    <row r="69" spans="1:8" x14ac:dyDescent="0.2">
      <c r="A69" s="15">
        <f t="shared" si="10"/>
        <v>5</v>
      </c>
      <c r="B69" s="12" t="s">
        <v>49</v>
      </c>
      <c r="C69" s="10"/>
      <c r="D69" s="12">
        <v>4</v>
      </c>
      <c r="E69" s="12">
        <f t="shared" si="9"/>
        <v>96</v>
      </c>
      <c r="F69" s="13">
        <v>45575</v>
      </c>
      <c r="G69" s="10">
        <f t="shared" ca="1" si="8"/>
        <v>304</v>
      </c>
      <c r="H69" s="14">
        <v>2</v>
      </c>
    </row>
    <row r="70" spans="1:8" x14ac:dyDescent="0.2">
      <c r="A70" s="15">
        <f t="shared" si="10"/>
        <v>6</v>
      </c>
      <c r="B70" s="16" t="s">
        <v>50</v>
      </c>
      <c r="C70" s="17"/>
      <c r="D70" s="16">
        <v>1</v>
      </c>
      <c r="E70" s="12">
        <f t="shared" si="9"/>
        <v>24</v>
      </c>
      <c r="F70" s="18">
        <v>46008</v>
      </c>
      <c r="G70" s="10">
        <f t="shared" ca="1" si="8"/>
        <v>737</v>
      </c>
      <c r="H70" s="19">
        <v>2</v>
      </c>
    </row>
    <row r="71" spans="1:8" x14ac:dyDescent="0.2">
      <c r="A71" s="15">
        <f t="shared" si="10"/>
        <v>7</v>
      </c>
      <c r="B71" s="12" t="s">
        <v>51</v>
      </c>
      <c r="C71" s="10"/>
      <c r="D71" s="12">
        <v>1</v>
      </c>
      <c r="E71" s="12">
        <f>SUM(D71*12)</f>
        <v>12</v>
      </c>
      <c r="F71" s="13">
        <v>45763</v>
      </c>
      <c r="G71" s="10">
        <f t="shared" ca="1" si="8"/>
        <v>492</v>
      </c>
      <c r="H71" s="14">
        <v>2</v>
      </c>
    </row>
    <row r="72" spans="1:8" x14ac:dyDescent="0.2">
      <c r="A72" s="15">
        <f t="shared" si="10"/>
        <v>8</v>
      </c>
      <c r="B72" s="16" t="s">
        <v>41</v>
      </c>
      <c r="C72" s="17"/>
      <c r="D72" s="16">
        <v>1</v>
      </c>
      <c r="E72" s="16">
        <f>D72*48</f>
        <v>48</v>
      </c>
      <c r="F72" s="18">
        <v>45735</v>
      </c>
      <c r="G72" s="10">
        <f t="shared" ca="1" si="8"/>
        <v>464</v>
      </c>
      <c r="H72" s="19">
        <v>3</v>
      </c>
    </row>
    <row r="73" spans="1:8" x14ac:dyDescent="0.2">
      <c r="A73" s="15">
        <f t="shared" si="10"/>
        <v>9</v>
      </c>
      <c r="B73" s="12" t="s">
        <v>25</v>
      </c>
      <c r="C73" s="10"/>
      <c r="D73" s="12">
        <v>4</v>
      </c>
      <c r="E73" s="12">
        <f>SUM(Table9[[#This Row],[Quantity(Boxes)]]*12)</f>
        <v>48</v>
      </c>
      <c r="F73" s="13">
        <v>45421</v>
      </c>
      <c r="G73" s="10">
        <f t="shared" ca="1" si="8"/>
        <v>150</v>
      </c>
      <c r="H73" s="14">
        <v>3</v>
      </c>
    </row>
    <row r="74" spans="1:8" x14ac:dyDescent="0.2">
      <c r="A74" s="15">
        <f t="shared" si="10"/>
        <v>10</v>
      </c>
      <c r="B74" s="16" t="s">
        <v>52</v>
      </c>
      <c r="C74" s="17"/>
      <c r="D74" s="16">
        <v>5</v>
      </c>
      <c r="E74" s="12">
        <f>SUM(Table9[[#This Row],[Quantity(Boxes)]]*12)</f>
        <v>60</v>
      </c>
      <c r="F74" s="18">
        <v>45450</v>
      </c>
      <c r="G74" s="10">
        <f t="shared" ca="1" si="8"/>
        <v>179</v>
      </c>
      <c r="H74" s="19">
        <v>3</v>
      </c>
    </row>
    <row r="75" spans="1:8" x14ac:dyDescent="0.2">
      <c r="A75" s="15">
        <f t="shared" si="10"/>
        <v>11</v>
      </c>
      <c r="B75" s="12" t="s">
        <v>53</v>
      </c>
      <c r="C75" s="10"/>
      <c r="D75" s="12">
        <v>1</v>
      </c>
      <c r="E75" s="12">
        <f>SUM(Table9[[#This Row],[Quantity(Boxes)]]*20)</f>
        <v>20</v>
      </c>
      <c r="F75" s="13"/>
      <c r="G75" s="10">
        <f t="shared" ca="1" si="8"/>
        <v>-45271</v>
      </c>
      <c r="H75" s="14">
        <v>4</v>
      </c>
    </row>
    <row r="76" spans="1:8" x14ac:dyDescent="0.2">
      <c r="A76" s="15">
        <f t="shared" si="10"/>
        <v>12</v>
      </c>
      <c r="B76" s="16" t="s">
        <v>54</v>
      </c>
      <c r="C76" s="17"/>
      <c r="D76" s="16">
        <v>5</v>
      </c>
      <c r="E76" s="16">
        <f>SUM(Table9[[#This Row],[Quantity(Boxes)]]*20)</f>
        <v>100</v>
      </c>
      <c r="F76" s="18"/>
      <c r="G76" s="10">
        <f t="shared" ca="1" si="8"/>
        <v>-45271</v>
      </c>
      <c r="H76" s="19">
        <v>4</v>
      </c>
    </row>
    <row r="77" spans="1:8" x14ac:dyDescent="0.2">
      <c r="A77" s="15">
        <f t="shared" si="10"/>
        <v>13</v>
      </c>
      <c r="B77" t="s">
        <v>41</v>
      </c>
      <c r="D77">
        <v>3</v>
      </c>
      <c r="E77">
        <f>SUM(Table9[[#This Row],[Quantity(Boxes)]]*48)</f>
        <v>144</v>
      </c>
      <c r="F77" s="2">
        <v>45735</v>
      </c>
      <c r="G77" s="2">
        <f t="shared" ca="1" si="8"/>
        <v>464</v>
      </c>
      <c r="H77">
        <v>5</v>
      </c>
    </row>
    <row r="78" spans="1:8" x14ac:dyDescent="0.2">
      <c r="A78" s="15">
        <f t="shared" si="10"/>
        <v>14</v>
      </c>
      <c r="B78" t="s">
        <v>55</v>
      </c>
      <c r="D78">
        <v>6</v>
      </c>
      <c r="E78">
        <f>SUM(Table9[[#This Row],[Quantity(Boxes)]]*24)</f>
        <v>144</v>
      </c>
      <c r="F78" s="2">
        <v>46019</v>
      </c>
      <c r="G78" s="2">
        <f t="shared" ca="1" si="8"/>
        <v>748</v>
      </c>
      <c r="H78">
        <v>5</v>
      </c>
    </row>
    <row r="79" spans="1:8" x14ac:dyDescent="0.2">
      <c r="G79" s="2"/>
    </row>
  </sheetData>
  <conditionalFormatting sqref="E3:E17 E27:E39">
    <cfRule type="cellIs" dxfId="31" priority="8" operator="lessThan">
      <formula>50</formula>
    </cfRule>
  </conditionalFormatting>
  <conditionalFormatting sqref="E46:E59">
    <cfRule type="cellIs" dxfId="30" priority="6" operator="lessThan">
      <formula>50</formula>
    </cfRule>
  </conditionalFormatting>
  <conditionalFormatting sqref="E65:E76">
    <cfRule type="cellIs" dxfId="29" priority="3" operator="lessThan">
      <formula>50</formula>
    </cfRule>
  </conditionalFormatting>
  <conditionalFormatting sqref="G3:G17 G27:G39">
    <cfRule type="cellIs" dxfId="28" priority="7" operator="lessThanOrEqual">
      <formula>100</formula>
    </cfRule>
  </conditionalFormatting>
  <conditionalFormatting sqref="G46:G58">
    <cfRule type="cellIs" dxfId="27" priority="4" operator="lessThanOrEqual">
      <formula>100</formula>
    </cfRule>
  </conditionalFormatting>
  <conditionalFormatting sqref="G59">
    <cfRule type="cellIs" dxfId="26" priority="5" operator="lessThanOrEqual">
      <formula>100</formula>
    </cfRule>
  </conditionalFormatting>
  <conditionalFormatting sqref="G65:G76">
    <cfRule type="cellIs" dxfId="25" priority="1" operator="lessThanOrEqual">
      <formula>100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1AE75-CE01-438A-92F8-43614327310D}">
  <dimension ref="A1:Y95"/>
  <sheetViews>
    <sheetView showGridLines="0" tabSelected="1" topLeftCell="C1" zoomScale="110" zoomScaleNormal="110" workbookViewId="0">
      <selection activeCell="C3" sqref="C3"/>
    </sheetView>
  </sheetViews>
  <sheetFormatPr baseColWidth="10" defaultColWidth="8.83203125" defaultRowHeight="15" x14ac:dyDescent="0.2"/>
  <cols>
    <col min="1" max="1" width="28.1640625" hidden="1" customWidth="1"/>
    <col min="2" max="2" width="22.33203125" hidden="1" customWidth="1"/>
    <col min="25" max="25" width="4.6640625" customWidth="1"/>
  </cols>
  <sheetData>
    <row r="1" spans="1:25" ht="15" customHeight="1" x14ac:dyDescent="0.2">
      <c r="A1" s="9" t="s">
        <v>56</v>
      </c>
      <c r="B1" t="s">
        <v>0</v>
      </c>
      <c r="C1" s="38" t="s">
        <v>99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ht="15" customHeight="1" x14ac:dyDescent="0.2"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spans="1:25" x14ac:dyDescent="0.2">
      <c r="A3" s="9" t="s">
        <v>2</v>
      </c>
      <c r="B3" t="s">
        <v>57</v>
      </c>
    </row>
    <row r="4" spans="1:25" x14ac:dyDescent="0.2">
      <c r="A4" t="s">
        <v>9</v>
      </c>
      <c r="B4" s="39">
        <v>216</v>
      </c>
    </row>
    <row r="5" spans="1:25" x14ac:dyDescent="0.2">
      <c r="A5" t="s">
        <v>20</v>
      </c>
      <c r="B5" s="39">
        <v>144</v>
      </c>
    </row>
    <row r="6" spans="1:25" x14ac:dyDescent="0.2">
      <c r="A6" t="s">
        <v>21</v>
      </c>
      <c r="B6" s="39">
        <v>36</v>
      </c>
    </row>
    <row r="7" spans="1:25" x14ac:dyDescent="0.2">
      <c r="A7" t="s">
        <v>16</v>
      </c>
      <c r="B7" s="39">
        <v>72</v>
      </c>
    </row>
    <row r="8" spans="1:25" x14ac:dyDescent="0.2">
      <c r="A8" t="s">
        <v>18</v>
      </c>
      <c r="B8" s="39">
        <v>168</v>
      </c>
    </row>
    <row r="9" spans="1:25" x14ac:dyDescent="0.2">
      <c r="A9" t="s">
        <v>58</v>
      </c>
      <c r="B9" s="39">
        <v>40</v>
      </c>
    </row>
    <row r="10" spans="1:25" x14ac:dyDescent="0.2">
      <c r="A10" t="s">
        <v>59</v>
      </c>
      <c r="B10" s="39">
        <v>144</v>
      </c>
    </row>
    <row r="11" spans="1:25" x14ac:dyDescent="0.2">
      <c r="A11" t="s">
        <v>60</v>
      </c>
      <c r="B11" s="39">
        <v>96</v>
      </c>
    </row>
    <row r="12" spans="1:25" x14ac:dyDescent="0.2">
      <c r="A12" t="s">
        <v>61</v>
      </c>
      <c r="B12" s="39">
        <v>916</v>
      </c>
    </row>
    <row r="25" spans="1:2" x14ac:dyDescent="0.2">
      <c r="A25" s="9" t="s">
        <v>56</v>
      </c>
      <c r="B25" t="s">
        <v>22</v>
      </c>
    </row>
    <row r="27" spans="1:2" x14ac:dyDescent="0.2">
      <c r="A27" s="9" t="s">
        <v>2</v>
      </c>
      <c r="B27" t="s">
        <v>57</v>
      </c>
    </row>
    <row r="28" spans="1:2" x14ac:dyDescent="0.2">
      <c r="A28" t="s">
        <v>26</v>
      </c>
      <c r="B28" s="39">
        <v>160</v>
      </c>
    </row>
    <row r="29" spans="1:2" x14ac:dyDescent="0.2">
      <c r="A29" t="s">
        <v>27</v>
      </c>
      <c r="B29" s="39">
        <v>128</v>
      </c>
    </row>
    <row r="30" spans="1:2" x14ac:dyDescent="0.2">
      <c r="A30" t="s">
        <v>62</v>
      </c>
      <c r="B30" s="39">
        <v>54</v>
      </c>
    </row>
    <row r="31" spans="1:2" x14ac:dyDescent="0.2">
      <c r="A31" t="s">
        <v>63</v>
      </c>
      <c r="B31" s="39">
        <v>0</v>
      </c>
    </row>
    <row r="32" spans="1:2" x14ac:dyDescent="0.2">
      <c r="A32" t="s">
        <v>64</v>
      </c>
      <c r="B32" s="39">
        <v>432</v>
      </c>
    </row>
    <row r="33" spans="1:2" x14ac:dyDescent="0.2">
      <c r="A33" t="s">
        <v>65</v>
      </c>
      <c r="B33" s="39">
        <v>162</v>
      </c>
    </row>
    <row r="34" spans="1:2" x14ac:dyDescent="0.2">
      <c r="A34" t="s">
        <v>66</v>
      </c>
      <c r="B34" s="39">
        <v>108</v>
      </c>
    </row>
    <row r="35" spans="1:2" x14ac:dyDescent="0.2">
      <c r="A35" t="s">
        <v>67</v>
      </c>
      <c r="B35" s="39">
        <v>48</v>
      </c>
    </row>
    <row r="36" spans="1:2" x14ac:dyDescent="0.2">
      <c r="A36" t="s">
        <v>68</v>
      </c>
      <c r="B36" s="39">
        <v>108</v>
      </c>
    </row>
    <row r="37" spans="1:2" x14ac:dyDescent="0.2">
      <c r="A37" t="s">
        <v>69</v>
      </c>
      <c r="B37" s="39">
        <v>96</v>
      </c>
    </row>
    <row r="38" spans="1:2" x14ac:dyDescent="0.2">
      <c r="A38" t="s">
        <v>61</v>
      </c>
      <c r="B38" s="39">
        <v>1296</v>
      </c>
    </row>
    <row r="52" spans="1:2" x14ac:dyDescent="0.2">
      <c r="A52" s="9" t="s">
        <v>56</v>
      </c>
      <c r="B52" t="s">
        <v>33</v>
      </c>
    </row>
    <row r="54" spans="1:2" x14ac:dyDescent="0.2">
      <c r="A54" s="9" t="s">
        <v>2</v>
      </c>
      <c r="B54" t="s">
        <v>57</v>
      </c>
    </row>
    <row r="55" spans="1:2" x14ac:dyDescent="0.2">
      <c r="A55" t="s">
        <v>41</v>
      </c>
      <c r="B55" s="39">
        <v>192</v>
      </c>
    </row>
    <row r="56" spans="1:2" x14ac:dyDescent="0.2">
      <c r="A56" t="s">
        <v>70</v>
      </c>
      <c r="B56" s="39">
        <v>70</v>
      </c>
    </row>
    <row r="57" spans="1:2" x14ac:dyDescent="0.2">
      <c r="A57" t="s">
        <v>71</v>
      </c>
      <c r="B57" s="39">
        <v>96</v>
      </c>
    </row>
    <row r="58" spans="1:2" x14ac:dyDescent="0.2">
      <c r="A58" t="s">
        <v>72</v>
      </c>
      <c r="B58" s="39">
        <v>120</v>
      </c>
    </row>
    <row r="59" spans="1:2" x14ac:dyDescent="0.2">
      <c r="A59" t="s">
        <v>73</v>
      </c>
      <c r="B59" s="39">
        <v>192</v>
      </c>
    </row>
    <row r="60" spans="1:2" x14ac:dyDescent="0.2">
      <c r="A60" t="s">
        <v>74</v>
      </c>
      <c r="B60" s="39">
        <v>48</v>
      </c>
    </row>
    <row r="61" spans="1:2" x14ac:dyDescent="0.2">
      <c r="A61" t="s">
        <v>75</v>
      </c>
      <c r="B61" s="39">
        <v>48</v>
      </c>
    </row>
    <row r="62" spans="1:2" x14ac:dyDescent="0.2">
      <c r="A62" t="s">
        <v>76</v>
      </c>
      <c r="B62" s="39">
        <v>144</v>
      </c>
    </row>
    <row r="63" spans="1:2" x14ac:dyDescent="0.2">
      <c r="A63" t="s">
        <v>77</v>
      </c>
      <c r="B63" s="39">
        <v>96</v>
      </c>
    </row>
    <row r="64" spans="1:2" x14ac:dyDescent="0.2">
      <c r="A64" t="s">
        <v>78</v>
      </c>
      <c r="B64" s="39">
        <v>48</v>
      </c>
    </row>
    <row r="65" spans="1:2" x14ac:dyDescent="0.2">
      <c r="A65" t="s">
        <v>61</v>
      </c>
      <c r="B65" s="39">
        <v>1054</v>
      </c>
    </row>
    <row r="75" spans="1:2" x14ac:dyDescent="0.2">
      <c r="A75" s="9" t="s">
        <v>56</v>
      </c>
      <c r="B75" t="s">
        <v>43</v>
      </c>
    </row>
    <row r="77" spans="1:2" x14ac:dyDescent="0.2">
      <c r="A77" s="9" t="s">
        <v>2</v>
      </c>
      <c r="B77" t="s">
        <v>57</v>
      </c>
    </row>
    <row r="78" spans="1:2" x14ac:dyDescent="0.2">
      <c r="A78" t="s">
        <v>47</v>
      </c>
      <c r="B78" s="39">
        <v>72</v>
      </c>
    </row>
    <row r="79" spans="1:2" x14ac:dyDescent="0.2">
      <c r="A79" t="s">
        <v>11</v>
      </c>
      <c r="B79" s="39">
        <v>48</v>
      </c>
    </row>
    <row r="80" spans="1:2" x14ac:dyDescent="0.2">
      <c r="A80" t="s">
        <v>55</v>
      </c>
      <c r="B80" s="39">
        <v>120</v>
      </c>
    </row>
    <row r="81" spans="1:2" x14ac:dyDescent="0.2">
      <c r="A81" t="s">
        <v>48</v>
      </c>
      <c r="B81" s="39">
        <v>96</v>
      </c>
    </row>
    <row r="82" spans="1:2" x14ac:dyDescent="0.2">
      <c r="A82" t="s">
        <v>79</v>
      </c>
      <c r="B82" s="39">
        <v>48</v>
      </c>
    </row>
    <row r="83" spans="1:2" x14ac:dyDescent="0.2">
      <c r="A83" t="s">
        <v>80</v>
      </c>
      <c r="B83" s="39">
        <v>168</v>
      </c>
    </row>
    <row r="84" spans="1:2" x14ac:dyDescent="0.2">
      <c r="A84" t="s">
        <v>81</v>
      </c>
      <c r="B84" s="39">
        <v>60</v>
      </c>
    </row>
    <row r="85" spans="1:2" x14ac:dyDescent="0.2">
      <c r="A85" t="s">
        <v>82</v>
      </c>
      <c r="B85" s="39">
        <v>72</v>
      </c>
    </row>
    <row r="86" spans="1:2" x14ac:dyDescent="0.2">
      <c r="A86" t="s">
        <v>83</v>
      </c>
      <c r="B86" s="39">
        <v>56</v>
      </c>
    </row>
    <row r="87" spans="1:2" x14ac:dyDescent="0.2">
      <c r="A87" t="s">
        <v>84</v>
      </c>
      <c r="B87" s="39">
        <v>96</v>
      </c>
    </row>
    <row r="88" spans="1:2" x14ac:dyDescent="0.2">
      <c r="A88" t="s">
        <v>85</v>
      </c>
      <c r="B88" s="39">
        <v>36</v>
      </c>
    </row>
    <row r="89" spans="1:2" x14ac:dyDescent="0.2">
      <c r="A89" t="s">
        <v>86</v>
      </c>
      <c r="B89" s="39">
        <v>40</v>
      </c>
    </row>
    <row r="90" spans="1:2" x14ac:dyDescent="0.2">
      <c r="A90" t="s">
        <v>87</v>
      </c>
      <c r="B90" s="39">
        <v>216</v>
      </c>
    </row>
    <row r="91" spans="1:2" x14ac:dyDescent="0.2">
      <c r="A91" t="s">
        <v>88</v>
      </c>
      <c r="B91" s="39">
        <v>144</v>
      </c>
    </row>
    <row r="92" spans="1:2" x14ac:dyDescent="0.2">
      <c r="A92" t="s">
        <v>89</v>
      </c>
      <c r="B92" s="39">
        <v>72</v>
      </c>
    </row>
    <row r="93" spans="1:2" x14ac:dyDescent="0.2">
      <c r="A93" t="s">
        <v>90</v>
      </c>
      <c r="B93" s="39">
        <v>144</v>
      </c>
    </row>
    <row r="94" spans="1:2" x14ac:dyDescent="0.2">
      <c r="A94" t="s">
        <v>91</v>
      </c>
      <c r="B94" s="39">
        <v>20</v>
      </c>
    </row>
    <row r="95" spans="1:2" x14ac:dyDescent="0.2">
      <c r="A95" t="s">
        <v>61</v>
      </c>
      <c r="B95" s="39">
        <v>1508</v>
      </c>
    </row>
  </sheetData>
  <mergeCells count="1">
    <mergeCell ref="C1:Y2"/>
  </mergeCells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F7C0-3093-419F-8253-F4E57EC4FFC9}">
  <sheetPr>
    <pageSetUpPr fitToPage="1"/>
  </sheetPr>
  <dimension ref="A1:J80"/>
  <sheetViews>
    <sheetView zoomScale="120" zoomScaleNormal="120" workbookViewId="0">
      <selection activeCell="C18" sqref="C18"/>
    </sheetView>
  </sheetViews>
  <sheetFormatPr baseColWidth="10" defaultColWidth="8.83203125" defaultRowHeight="15" x14ac:dyDescent="0.2"/>
  <cols>
    <col min="1" max="1" width="7.83203125" bestFit="1" customWidth="1"/>
    <col min="2" max="2" width="35.33203125" bestFit="1" customWidth="1"/>
    <col min="3" max="3" width="18" style="3" bestFit="1" customWidth="1"/>
    <col min="4" max="4" width="18.5" style="34" customWidth="1"/>
    <col min="5" max="5" width="23.83203125" style="34" hidden="1" customWidth="1"/>
    <col min="6" max="6" width="32.33203125" style="2" customWidth="1"/>
    <col min="7" max="7" width="24.6640625" style="3" bestFit="1" customWidth="1"/>
    <col min="8" max="8" width="38.33203125" style="3" hidden="1" customWidth="1"/>
    <col min="9" max="9" width="14.33203125" style="3" customWidth="1"/>
    <col min="10" max="10" width="10.6640625" bestFit="1" customWidth="1"/>
  </cols>
  <sheetData>
    <row r="1" spans="1:10" x14ac:dyDescent="0.2">
      <c r="A1" s="28" t="s">
        <v>1</v>
      </c>
      <c r="B1" s="29" t="s">
        <v>2</v>
      </c>
      <c r="C1" s="30" t="s">
        <v>4</v>
      </c>
      <c r="D1" s="33" t="s">
        <v>5</v>
      </c>
      <c r="E1" s="33" t="s">
        <v>92</v>
      </c>
      <c r="F1" s="31" t="s">
        <v>6</v>
      </c>
      <c r="G1" s="30" t="s">
        <v>7</v>
      </c>
      <c r="H1" s="30" t="s">
        <v>93</v>
      </c>
      <c r="I1" s="30" t="s">
        <v>56</v>
      </c>
      <c r="J1" s="32" t="s">
        <v>94</v>
      </c>
    </row>
    <row r="2" spans="1:10" x14ac:dyDescent="0.2">
      <c r="A2">
        <v>1</v>
      </c>
      <c r="B2" t="s">
        <v>9</v>
      </c>
      <c r="C2" s="3">
        <v>9</v>
      </c>
      <c r="D2" s="34">
        <f>C2*24</f>
        <v>216</v>
      </c>
      <c r="E2" s="34" t="str">
        <f>IF(Table11[[#This Row],[Number of cans]] &lt; 50,"Less than 50",IF(Table11[[#This Row],[Number of cans]]&lt;=100, "Less than 100",IF(Table11[[#This Row],[Number of cans]] &lt;=200,"More than 100","More than 200")))</f>
        <v>More than 200</v>
      </c>
      <c r="F2" s="2">
        <v>45717</v>
      </c>
      <c r="G2" s="3">
        <f t="shared" ref="G2:G10" ca="1" si="0">F2-TODAY()</f>
        <v>446</v>
      </c>
      <c r="H2" s="3" t="str">
        <f t="shared" ref="H2:H8" ca="1" si="1">IF(G2&lt;100,"Expire in Next 100 Days", "Not Expiring in next 100 Days")</f>
        <v>Not Expiring in next 100 Days</v>
      </c>
      <c r="I2" s="3" t="s">
        <v>0</v>
      </c>
      <c r="J2">
        <v>1</v>
      </c>
    </row>
    <row r="3" spans="1:10" x14ac:dyDescent="0.2">
      <c r="A3">
        <f t="shared" ref="A3:A10" si="2">A2+1</f>
        <v>2</v>
      </c>
      <c r="B3" t="s">
        <v>60</v>
      </c>
      <c r="C3" s="3">
        <v>4</v>
      </c>
      <c r="D3" s="34">
        <f>C3*24</f>
        <v>96</v>
      </c>
      <c r="E3" s="34" t="str">
        <f>IF(Table11[[#This Row],[Number of cans]] &lt; 50,"Less than 50",IF(Table11[[#This Row],[Number of cans]]&lt;=100, "Less than 100",IF(Table11[[#This Row],[Number of cans]] &lt;=200,"More than 100","More than 200")))</f>
        <v>Less than 100</v>
      </c>
      <c r="F3" s="2">
        <v>46265</v>
      </c>
      <c r="G3" s="3">
        <f t="shared" ca="1" si="0"/>
        <v>994</v>
      </c>
      <c r="H3" s="3" t="str">
        <f t="shared" ca="1" si="1"/>
        <v>Not Expiring in next 100 Days</v>
      </c>
      <c r="I3" s="3" t="s">
        <v>0</v>
      </c>
      <c r="J3">
        <v>3</v>
      </c>
    </row>
    <row r="4" spans="1:10" x14ac:dyDescent="0.2">
      <c r="A4">
        <f t="shared" si="2"/>
        <v>3</v>
      </c>
      <c r="B4" t="s">
        <v>58</v>
      </c>
      <c r="C4" s="3">
        <v>2</v>
      </c>
      <c r="D4" s="34">
        <f>Table11[[#This Row],[Quantity(Boxes)]]*20</f>
        <v>40</v>
      </c>
      <c r="E4" s="34" t="str">
        <f>IF(Table11[[#This Row],[Number of cans]] &lt; 50,"Less than 50",IF(Table11[[#This Row],[Number of cans]]&lt;=100, "Less than 100",IF(Table11[[#This Row],[Number of cans]] &lt;=200,"More than 100","More than 200")))</f>
        <v>Less than 50</v>
      </c>
      <c r="F4" s="2">
        <v>45664</v>
      </c>
      <c r="G4" s="3">
        <f t="shared" ca="1" si="0"/>
        <v>393</v>
      </c>
      <c r="H4" s="3" t="str">
        <f t="shared" ca="1" si="1"/>
        <v>Not Expiring in next 100 Days</v>
      </c>
      <c r="I4" s="3" t="s">
        <v>0</v>
      </c>
      <c r="J4">
        <v>1</v>
      </c>
    </row>
    <row r="5" spans="1:10" x14ac:dyDescent="0.2">
      <c r="A5">
        <f t="shared" si="2"/>
        <v>4</v>
      </c>
      <c r="B5" t="s">
        <v>20</v>
      </c>
      <c r="C5" s="3">
        <v>3</v>
      </c>
      <c r="D5" s="34">
        <f>Table11[[#This Row],[Quantity(Boxes)]]*48</f>
        <v>144</v>
      </c>
      <c r="E5" s="34" t="str">
        <f>IF(Table11[[#This Row],[Number of cans]] &lt; 50,"Less than 50",IF(Table11[[#This Row],[Number of cans]]&lt;=100, "Less than 100",IF(Table11[[#This Row],[Number of cans]] &lt;=200,"More than 100","More than 200")))</f>
        <v>More than 100</v>
      </c>
      <c r="F5" s="2">
        <v>45540</v>
      </c>
      <c r="G5" s="3">
        <f t="shared" ca="1" si="0"/>
        <v>269</v>
      </c>
      <c r="H5" s="3" t="str">
        <f t="shared" ca="1" si="1"/>
        <v>Not Expiring in next 100 Days</v>
      </c>
      <c r="I5" s="3" t="s">
        <v>0</v>
      </c>
      <c r="J5">
        <v>4</v>
      </c>
    </row>
    <row r="6" spans="1:10" x14ac:dyDescent="0.2">
      <c r="A6">
        <f t="shared" si="2"/>
        <v>5</v>
      </c>
      <c r="B6" t="s">
        <v>16</v>
      </c>
      <c r="C6" s="3">
        <v>3</v>
      </c>
      <c r="D6" s="34">
        <f>C6*24</f>
        <v>72</v>
      </c>
      <c r="E6" s="34" t="str">
        <f>IF(Table11[[#This Row],[Number of cans]] &lt; 50,"Less than 50",IF(Table11[[#This Row],[Number of cans]]&lt;=100, "Less than 100",IF(Table11[[#This Row],[Number of cans]] &lt;=200,"More than 100","More than 200")))</f>
        <v>Less than 100</v>
      </c>
      <c r="F6" s="2">
        <v>46286</v>
      </c>
      <c r="G6" s="3">
        <f t="shared" ca="1" si="0"/>
        <v>1015</v>
      </c>
      <c r="H6" s="3" t="str">
        <f t="shared" ca="1" si="1"/>
        <v>Not Expiring in next 100 Days</v>
      </c>
      <c r="I6" s="3" t="s">
        <v>0</v>
      </c>
      <c r="J6">
        <v>5</v>
      </c>
    </row>
    <row r="7" spans="1:10" x14ac:dyDescent="0.2">
      <c r="A7">
        <f t="shared" si="2"/>
        <v>6</v>
      </c>
      <c r="B7" t="s">
        <v>21</v>
      </c>
      <c r="C7" s="3">
        <v>3</v>
      </c>
      <c r="D7" s="34">
        <f>C7*12</f>
        <v>36</v>
      </c>
      <c r="E7" s="34" t="str">
        <f>IF(Table11[[#This Row],[Number of cans]] &lt; 50,"Less than 50",IF(Table11[[#This Row],[Number of cans]]&lt;=100, "Less than 100",IF(Table11[[#This Row],[Number of cans]] &lt;=200,"More than 100","More than 200")))</f>
        <v>Less than 50</v>
      </c>
      <c r="F7" s="2">
        <v>45654</v>
      </c>
      <c r="G7" s="3">
        <f t="shared" ca="1" si="0"/>
        <v>383</v>
      </c>
      <c r="H7" s="3" t="str">
        <f t="shared" ca="1" si="1"/>
        <v>Not Expiring in next 100 Days</v>
      </c>
      <c r="I7" s="3" t="s">
        <v>0</v>
      </c>
      <c r="J7">
        <v>5</v>
      </c>
    </row>
    <row r="8" spans="1:10" x14ac:dyDescent="0.2">
      <c r="A8">
        <f t="shared" si="2"/>
        <v>7</v>
      </c>
      <c r="B8" t="s">
        <v>18</v>
      </c>
      <c r="C8" s="3">
        <v>7</v>
      </c>
      <c r="D8" s="34">
        <f>C8*24</f>
        <v>168</v>
      </c>
      <c r="E8" s="34" t="str">
        <f>IF(Table11[[#This Row],[Number of cans]] &lt; 50,"Less than 50",IF(Table11[[#This Row],[Number of cans]]&lt;=100, "Less than 100",IF(Table11[[#This Row],[Number of cans]] &lt;=200,"More than 100","More than 200")))</f>
        <v>More than 100</v>
      </c>
      <c r="F8" s="2">
        <v>45805</v>
      </c>
      <c r="G8" s="3">
        <f t="shared" ca="1" si="0"/>
        <v>534</v>
      </c>
      <c r="H8" s="3" t="str">
        <f t="shared" ca="1" si="1"/>
        <v>Not Expiring in next 100 Days</v>
      </c>
      <c r="I8" s="3" t="s">
        <v>0</v>
      </c>
      <c r="J8">
        <v>4</v>
      </c>
    </row>
    <row r="9" spans="1:10" x14ac:dyDescent="0.2">
      <c r="A9">
        <f t="shared" si="2"/>
        <v>8</v>
      </c>
      <c r="B9" t="s">
        <v>59</v>
      </c>
      <c r="C9" s="3">
        <v>6</v>
      </c>
      <c r="D9" s="34">
        <f>Table11[[#This Row],[Quantity(Boxes)]]*24</f>
        <v>144</v>
      </c>
      <c r="E9" s="34" t="str">
        <f>IF(Table11[[#This Row],[Number of cans]] &lt; 50,"Less than 50",IF(Table11[[#This Row],[Number of cans]]&lt;=100, "Less than 100",IF(Table11[[#This Row],[Number of cans]] &lt;=200,"More than 100","More than 200")))</f>
        <v>More than 100</v>
      </c>
      <c r="F9" s="2">
        <v>45805</v>
      </c>
      <c r="G9" s="3">
        <f t="shared" ca="1" si="0"/>
        <v>534</v>
      </c>
      <c r="I9" s="3" t="s">
        <v>0</v>
      </c>
      <c r="J9">
        <v>2</v>
      </c>
    </row>
    <row r="10" spans="1:10" x14ac:dyDescent="0.2">
      <c r="A10">
        <f t="shared" si="2"/>
        <v>9</v>
      </c>
      <c r="B10" t="s">
        <v>73</v>
      </c>
      <c r="C10" s="3">
        <v>8</v>
      </c>
      <c r="D10" s="34">
        <f>Table11[[#This Row],[Quantity(Boxes)]]*24</f>
        <v>192</v>
      </c>
      <c r="E10" s="34" t="str">
        <f>IF(Table11[[#This Row],[Number of cans]] &lt; 50,"Less than 50",IF(Table11[[#This Row],[Number of cans]]&lt;=100, "Less than 100",IF(Table11[[#This Row],[Number of cans]] &lt;=200,"More than 100","More than 200")))</f>
        <v>More than 100</v>
      </c>
      <c r="F10" s="2">
        <v>45805</v>
      </c>
      <c r="G10" s="3">
        <f t="shared" ca="1" si="0"/>
        <v>534</v>
      </c>
      <c r="I10" s="3" t="s">
        <v>33</v>
      </c>
      <c r="J10">
        <v>3</v>
      </c>
    </row>
    <row r="18" spans="1:10" x14ac:dyDescent="0.2">
      <c r="A18">
        <v>1</v>
      </c>
      <c r="B18" t="s">
        <v>26</v>
      </c>
      <c r="C18" s="3">
        <v>5</v>
      </c>
      <c r="D18" s="34">
        <f>C18*32</f>
        <v>160</v>
      </c>
      <c r="E18" s="34" t="str">
        <f>IF(Table11[[#This Row],[Number of cans]] &lt; 50,"Less than 50",IF(Table11[[#This Row],[Number of cans]]&lt;=100, "Less than 100",IF(Table11[[#This Row],[Number of cans]] &lt;=200,"More than 100","More than 200")))</f>
        <v>More than 100</v>
      </c>
      <c r="F18" s="2">
        <v>45508</v>
      </c>
      <c r="G18" s="3">
        <f t="shared" ref="G18:G27" ca="1" si="3">F18-TODAY()</f>
        <v>237</v>
      </c>
      <c r="H18" s="3" t="str">
        <f t="shared" ref="H18:H27" ca="1" si="4">IF(G18&lt;100,"Expire in Next 100 Days", "Not Expiring in next 100 Days")</f>
        <v>Not Expiring in next 100 Days</v>
      </c>
      <c r="I18" s="3" t="s">
        <v>22</v>
      </c>
      <c r="J18">
        <v>2</v>
      </c>
    </row>
    <row r="19" spans="1:10" x14ac:dyDescent="0.2">
      <c r="A19">
        <f>A18+1</f>
        <v>2</v>
      </c>
      <c r="B19" t="s">
        <v>27</v>
      </c>
      <c r="C19" s="3">
        <v>4</v>
      </c>
      <c r="D19" s="34">
        <f>C19*32</f>
        <v>128</v>
      </c>
      <c r="E19" s="34" t="str">
        <f>IF(Table11[[#This Row],[Number of cans]] &lt; 50,"Less than 50",IF(Table11[[#This Row],[Number of cans]]&lt;=100, "Less than 100",IF(Table11[[#This Row],[Number of cans]] &lt;=200,"More than 100","More than 200")))</f>
        <v>More than 100</v>
      </c>
      <c r="F19" s="2">
        <v>45486</v>
      </c>
      <c r="G19" s="3">
        <f t="shared" ca="1" si="3"/>
        <v>215</v>
      </c>
      <c r="H19" s="3" t="str">
        <f t="shared" ca="1" si="4"/>
        <v>Not Expiring in next 100 Days</v>
      </c>
      <c r="I19" s="3" t="s">
        <v>22</v>
      </c>
      <c r="J19">
        <v>2</v>
      </c>
    </row>
    <row r="20" spans="1:10" x14ac:dyDescent="0.2">
      <c r="A20">
        <f t="shared" ref="A20:A27" si="5">A19+1</f>
        <v>3</v>
      </c>
      <c r="B20" t="s">
        <v>62</v>
      </c>
      <c r="C20" s="3">
        <v>2</v>
      </c>
      <c r="D20" s="34">
        <f>Table11[[#This Row],[Quantity(Boxes)]]*27</f>
        <v>54</v>
      </c>
      <c r="E20" s="34" t="str">
        <f>IF(Table11[[#This Row],[Number of cans]] &lt; 50,"Less than 50",IF(Table11[[#This Row],[Number of cans]]&lt;=100, "Less than 100",IF(Table11[[#This Row],[Number of cans]] &lt;=200,"More than 100","More than 200")))</f>
        <v>Less than 100</v>
      </c>
      <c r="F20" s="2">
        <v>45379</v>
      </c>
      <c r="G20" s="3">
        <f t="shared" ca="1" si="3"/>
        <v>108</v>
      </c>
      <c r="H20" s="3" t="str">
        <f t="shared" ca="1" si="4"/>
        <v>Not Expiring in next 100 Days</v>
      </c>
      <c r="I20" s="3" t="s">
        <v>22</v>
      </c>
      <c r="J20">
        <v>3</v>
      </c>
    </row>
    <row r="21" spans="1:10" x14ac:dyDescent="0.2">
      <c r="A21">
        <f t="shared" si="5"/>
        <v>4</v>
      </c>
      <c r="B21" t="s">
        <v>63</v>
      </c>
      <c r="C21" s="3">
        <v>0</v>
      </c>
      <c r="D21" s="34">
        <f>Table11[[#This Row],[Quantity(Boxes)]]*27</f>
        <v>0</v>
      </c>
      <c r="E21" s="34" t="str">
        <f>IF(Table11[[#This Row],[Number of cans]] &lt; 50,"Less than 50",IF(Table11[[#This Row],[Number of cans]]&lt;=100, "Less than 100",IF(Table11[[#This Row],[Number of cans]] &lt;=200,"More than 100","More than 200")))</f>
        <v>Less than 50</v>
      </c>
      <c r="F21" s="2">
        <v>45348</v>
      </c>
      <c r="G21" s="3">
        <f t="shared" ca="1" si="3"/>
        <v>77</v>
      </c>
      <c r="H21" s="3" t="str">
        <f t="shared" ca="1" si="4"/>
        <v>Expire in Next 100 Days</v>
      </c>
      <c r="I21" s="3" t="s">
        <v>22</v>
      </c>
      <c r="J21">
        <v>2</v>
      </c>
    </row>
    <row r="22" spans="1:10" x14ac:dyDescent="0.2">
      <c r="A22">
        <f t="shared" si="5"/>
        <v>5</v>
      </c>
      <c r="B22" t="s">
        <v>64</v>
      </c>
      <c r="C22" s="3">
        <v>16</v>
      </c>
      <c r="D22" s="34">
        <f>Table11[[#This Row],[Quantity(Boxes)]]*27</f>
        <v>432</v>
      </c>
      <c r="E22" s="34" t="str">
        <f>IF(Table11[[#This Row],[Number of cans]] &lt; 50,"Less than 50",IF(Table11[[#This Row],[Number of cans]]&lt;=100, "Less than 100",IF(Table11[[#This Row],[Number of cans]] &lt;=200,"More than 100","More than 200")))</f>
        <v>More than 200</v>
      </c>
      <c r="F22" s="2">
        <v>45514</v>
      </c>
      <c r="G22" s="3">
        <f t="shared" ca="1" si="3"/>
        <v>243</v>
      </c>
      <c r="H22" s="3" t="str">
        <f t="shared" ca="1" si="4"/>
        <v>Not Expiring in next 100 Days</v>
      </c>
      <c r="I22" s="3" t="s">
        <v>22</v>
      </c>
      <c r="J22">
        <v>3</v>
      </c>
    </row>
    <row r="23" spans="1:10" x14ac:dyDescent="0.2">
      <c r="A23">
        <f t="shared" si="5"/>
        <v>6</v>
      </c>
      <c r="B23" t="s">
        <v>67</v>
      </c>
      <c r="C23" s="3">
        <v>4</v>
      </c>
      <c r="D23" s="34">
        <f>Table11[[#This Row],[Quantity(Boxes)]]*12</f>
        <v>48</v>
      </c>
      <c r="E23" s="34" t="str">
        <f>IF(Table11[[#This Row],[Number of cans]] &lt; 50,"Less than 50",IF(Table11[[#This Row],[Number of cans]]&lt;=100, "Less than 100",IF(Table11[[#This Row],[Number of cans]] &lt;=200,"More than 100","More than 200")))</f>
        <v>Less than 50</v>
      </c>
      <c r="F23" s="2">
        <v>45544</v>
      </c>
      <c r="G23" s="3">
        <f t="shared" ca="1" si="3"/>
        <v>273</v>
      </c>
      <c r="H23" s="3" t="str">
        <f t="shared" ca="1" si="4"/>
        <v>Not Expiring in next 100 Days</v>
      </c>
      <c r="I23" s="3" t="s">
        <v>22</v>
      </c>
      <c r="J23">
        <v>3</v>
      </c>
    </row>
    <row r="24" spans="1:10" x14ac:dyDescent="0.2">
      <c r="A24">
        <f t="shared" si="5"/>
        <v>7</v>
      </c>
      <c r="B24" t="s">
        <v>68</v>
      </c>
      <c r="C24" s="3">
        <v>4</v>
      </c>
      <c r="D24" s="34">
        <f>Table11[[#This Row],[Quantity(Boxes)]]*27</f>
        <v>108</v>
      </c>
      <c r="E24" s="34" t="str">
        <f>IF(Table11[[#This Row],[Number of cans]] &lt; 50,"Less than 50",IF(Table11[[#This Row],[Number of cans]]&lt;=100, "Less than 100",IF(Table11[[#This Row],[Number of cans]] &lt;=200,"More than 100","More than 200")))</f>
        <v>More than 100</v>
      </c>
      <c r="F24" s="2">
        <v>45541</v>
      </c>
      <c r="G24" s="3">
        <f t="shared" ca="1" si="3"/>
        <v>270</v>
      </c>
      <c r="H24" s="3" t="str">
        <f t="shared" ca="1" si="4"/>
        <v>Not Expiring in next 100 Days</v>
      </c>
      <c r="I24" s="3" t="s">
        <v>22</v>
      </c>
      <c r="J24">
        <v>3</v>
      </c>
    </row>
    <row r="25" spans="1:10" x14ac:dyDescent="0.2">
      <c r="A25">
        <f t="shared" si="5"/>
        <v>8</v>
      </c>
      <c r="B25" t="s">
        <v>65</v>
      </c>
      <c r="C25" s="3">
        <v>6</v>
      </c>
      <c r="D25" s="34">
        <f>Table11[[#This Row],[Quantity(Boxes)]]*27</f>
        <v>162</v>
      </c>
      <c r="E25" s="34" t="str">
        <f>IF(Table11[[#This Row],[Number of cans]] &lt; 50,"Less than 50",IF(Table11[[#This Row],[Number of cans]]&lt;=100, "Less than 100",IF(Table11[[#This Row],[Number of cans]] &lt;=200,"More than 100","More than 200")))</f>
        <v>More than 100</v>
      </c>
      <c r="F25" s="2">
        <v>45348</v>
      </c>
      <c r="G25" s="3">
        <f t="shared" ca="1" si="3"/>
        <v>77</v>
      </c>
      <c r="H25" s="3" t="str">
        <f t="shared" ca="1" si="4"/>
        <v>Expire in Next 100 Days</v>
      </c>
      <c r="I25" s="3" t="s">
        <v>22</v>
      </c>
      <c r="J25">
        <v>3</v>
      </c>
    </row>
    <row r="26" spans="1:10" x14ac:dyDescent="0.2">
      <c r="A26">
        <f t="shared" si="5"/>
        <v>9</v>
      </c>
      <c r="B26" t="s">
        <v>66</v>
      </c>
      <c r="C26" s="3">
        <v>4</v>
      </c>
      <c r="D26" s="34">
        <f>Table11[[#This Row],[Quantity(Boxes)]]*27</f>
        <v>108</v>
      </c>
      <c r="E26" s="34" t="str">
        <f>IF(Table11[[#This Row],[Number of cans]] &lt; 50,"Less than 50",IF(Table11[[#This Row],[Number of cans]]&lt;=100, "Less than 100",IF(Table11[[#This Row],[Number of cans]] &lt;=200,"More than 100","More than 200")))</f>
        <v>More than 100</v>
      </c>
      <c r="F26" s="2">
        <v>45514</v>
      </c>
      <c r="G26" s="3">
        <f t="shared" ca="1" si="3"/>
        <v>243</v>
      </c>
      <c r="H26" s="3" t="str">
        <f t="shared" ca="1" si="4"/>
        <v>Not Expiring in next 100 Days</v>
      </c>
      <c r="I26" s="3" t="s">
        <v>22</v>
      </c>
      <c r="J26">
        <v>4</v>
      </c>
    </row>
    <row r="27" spans="1:10" x14ac:dyDescent="0.2">
      <c r="A27">
        <f t="shared" si="5"/>
        <v>10</v>
      </c>
      <c r="B27" t="s">
        <v>69</v>
      </c>
      <c r="C27" s="3">
        <v>4</v>
      </c>
      <c r="D27" s="34">
        <f>Table11[[#This Row],[Quantity(Boxes)]]*24</f>
        <v>96</v>
      </c>
      <c r="E27" s="34" t="str">
        <f>IF(Table11[[#This Row],[Number of cans]] &lt; 50,"Less than 50",IF(Table11[[#This Row],[Number of cans]]&lt;=100, "Less than 100",IF(Table11[[#This Row],[Number of cans]] &lt;=200,"More than 100","More than 200")))</f>
        <v>Less than 100</v>
      </c>
      <c r="F27" s="2">
        <v>45745</v>
      </c>
      <c r="G27" s="3">
        <f t="shared" ca="1" si="3"/>
        <v>474</v>
      </c>
      <c r="H27" s="3" t="str">
        <f t="shared" ca="1" si="4"/>
        <v>Not Expiring in next 100 Days</v>
      </c>
      <c r="I27" s="3" t="s">
        <v>22</v>
      </c>
      <c r="J27">
        <v>1</v>
      </c>
    </row>
    <row r="29" spans="1:10" x14ac:dyDescent="0.2">
      <c r="A29">
        <v>1</v>
      </c>
      <c r="B29" t="s">
        <v>41</v>
      </c>
      <c r="C29" s="3">
        <v>4</v>
      </c>
      <c r="D29" s="34">
        <f>SUM(C29*48)</f>
        <v>192</v>
      </c>
      <c r="E29" s="34" t="str">
        <f>IF(Table11[[#This Row],[Number of cans]] &lt; 50,"Less than 50",IF(Table11[[#This Row],[Number of cans]]&lt;=100, "Less than 100",IF(Table11[[#This Row],[Number of cans]] &lt;=200,"More than 100","More than 200")))</f>
        <v>More than 100</v>
      </c>
      <c r="F29" s="2">
        <v>45735</v>
      </c>
      <c r="G29" s="3">
        <f ca="1">F29-TODAY()</f>
        <v>464</v>
      </c>
      <c r="H29" s="3" t="str">
        <f ca="1">IF(G29&lt;100,"Expire in Next 100 Days", "Not Expiring in next 100 Days")</f>
        <v>Not Expiring in next 100 Days</v>
      </c>
      <c r="I29" s="3" t="s">
        <v>33</v>
      </c>
      <c r="J29">
        <v>1</v>
      </c>
    </row>
    <row r="30" spans="1:10" x14ac:dyDescent="0.2">
      <c r="A30">
        <f>A29+1</f>
        <v>2</v>
      </c>
      <c r="B30" t="s">
        <v>70</v>
      </c>
      <c r="C30" s="3">
        <v>2</v>
      </c>
      <c r="D30" s="34">
        <f>Table11[[#This Row],[Quantity(Boxes)]]*35</f>
        <v>70</v>
      </c>
      <c r="E30" s="34" t="str">
        <f>IF(Table11[[#This Row],[Number of cans]] &lt; 50,"Less than 50",IF(Table11[[#This Row],[Number of cans]]&lt;=100, "Less than 100",IF(Table11[[#This Row],[Number of cans]] &lt;=200,"More than 100","More than 200")))</f>
        <v>Less than 100</v>
      </c>
      <c r="F30" s="2">
        <v>45505</v>
      </c>
      <c r="G30" s="3">
        <f ca="1">F30-TODAY()</f>
        <v>234</v>
      </c>
      <c r="H30" s="3" t="str">
        <f ca="1">IF(G30&lt;100,"Expire in Next 100 Days", "Not Expiring in next 100 Days")</f>
        <v>Not Expiring in next 100 Days</v>
      </c>
      <c r="I30" s="3" t="s">
        <v>33</v>
      </c>
      <c r="J30">
        <v>1</v>
      </c>
    </row>
    <row r="31" spans="1:10" x14ac:dyDescent="0.2">
      <c r="A31">
        <f t="shared" ref="A31:A37" si="6">A30+1</f>
        <v>3</v>
      </c>
      <c r="B31" t="s">
        <v>71</v>
      </c>
      <c r="C31" s="3">
        <v>4</v>
      </c>
      <c r="D31" s="34">
        <f>SUM(C31*24)</f>
        <v>96</v>
      </c>
      <c r="E31" s="34" t="str">
        <f>IF(Table11[[#This Row],[Number of cans]] &lt; 50,"Less than 50",IF(Table11[[#This Row],[Number of cans]]&lt;=100, "Less than 100",IF(Table11[[#This Row],[Number of cans]] &lt;=200,"More than 100","More than 200")))</f>
        <v>Less than 100</v>
      </c>
      <c r="F31" s="2">
        <v>45575</v>
      </c>
      <c r="G31" s="3">
        <f ca="1">F31-TODAY()</f>
        <v>304</v>
      </c>
      <c r="H31" s="3" t="str">
        <f ca="1">IF(G31&lt;100,"Expire in Next 100 Days", "Not Expiring in next 100 Days")</f>
        <v>Not Expiring in next 100 Days</v>
      </c>
      <c r="I31" s="3" t="s">
        <v>33</v>
      </c>
      <c r="J31">
        <v>4</v>
      </c>
    </row>
    <row r="32" spans="1:10" x14ac:dyDescent="0.2">
      <c r="A32">
        <f t="shared" si="6"/>
        <v>4</v>
      </c>
      <c r="B32" t="s">
        <v>72</v>
      </c>
      <c r="C32" s="3">
        <v>5</v>
      </c>
      <c r="D32" s="34">
        <f>SUM(C32*24)</f>
        <v>120</v>
      </c>
      <c r="E32" s="34" t="str">
        <f>IF(Table11[[#This Row],[Number of cans]] &lt; 50,"Less than 50",IF(Table11[[#This Row],[Number of cans]]&lt;=100, "Less than 100",IF(Table11[[#This Row],[Number of cans]] &lt;=200,"More than 100","More than 200")))</f>
        <v>More than 100</v>
      </c>
      <c r="F32" s="2">
        <v>45916</v>
      </c>
      <c r="G32" s="3">
        <f ca="1">F32-TODAY()</f>
        <v>645</v>
      </c>
      <c r="H32" s="3" t="str">
        <f ca="1">IF(G32&lt;100,"Expire in Next 100 Days", "Not Expiring in next 100 Days")</f>
        <v>Not Expiring in next 100 Days</v>
      </c>
      <c r="I32" s="3" t="s">
        <v>33</v>
      </c>
      <c r="J32">
        <v>4</v>
      </c>
    </row>
    <row r="33" spans="1:10" x14ac:dyDescent="0.2">
      <c r="A33">
        <f t="shared" si="6"/>
        <v>5</v>
      </c>
      <c r="B33" t="s">
        <v>74</v>
      </c>
      <c r="C33" s="3">
        <v>2</v>
      </c>
      <c r="D33" s="34">
        <f>SUM(C33*24)</f>
        <v>48</v>
      </c>
      <c r="E33" s="34" t="str">
        <f>IF(Table11[[#This Row],[Number of cans]] &lt; 50,"Less than 50",IF(Table11[[#This Row],[Number of cans]]&lt;=100, "Less than 100",IF(Table11[[#This Row],[Number of cans]] &lt;=200,"More than 100","More than 200")))</f>
        <v>Less than 50</v>
      </c>
      <c r="F33" s="2">
        <v>45780</v>
      </c>
      <c r="G33" s="3">
        <f ca="1">F33-TODAY()</f>
        <v>509</v>
      </c>
      <c r="H33" s="3" t="str">
        <f ca="1">IF(G33&lt;100,"Expire in Next 100 Days", "Not Expiring in next 100 Days")</f>
        <v>Not Expiring in next 100 Days</v>
      </c>
      <c r="I33" s="3" t="s">
        <v>33</v>
      </c>
      <c r="J33">
        <v>2</v>
      </c>
    </row>
    <row r="34" spans="1:10" x14ac:dyDescent="0.2">
      <c r="A34">
        <f t="shared" si="6"/>
        <v>6</v>
      </c>
      <c r="B34" t="s">
        <v>75</v>
      </c>
      <c r="C34" s="3">
        <v>4</v>
      </c>
      <c r="D34" s="34">
        <f>SUM(C34*12)</f>
        <v>48</v>
      </c>
      <c r="E34" s="34" t="str">
        <f>IF(Table11[[#This Row],[Number of cans]] &lt; 50,"Less than 50",IF(Table11[[#This Row],[Number of cans]]&lt;=100, "Less than 100",IF(Table11[[#This Row],[Number of cans]] &lt;=200,"More than 100","More than 200")))</f>
        <v>Less than 50</v>
      </c>
      <c r="F34" s="2">
        <v>46327</v>
      </c>
      <c r="G34" s="3">
        <f t="shared" ref="G34:G37" ca="1" si="7">F34-TODAY()</f>
        <v>1056</v>
      </c>
      <c r="H34" s="3" t="str">
        <f t="shared" ref="H34:H37" ca="1" si="8">IF(G34&lt;100,"Expire in Next 100 Days", "Not Expiring in next 100 Days")</f>
        <v>Not Expiring in next 100 Days</v>
      </c>
      <c r="I34" s="3" t="s">
        <v>33</v>
      </c>
      <c r="J34">
        <v>3</v>
      </c>
    </row>
    <row r="35" spans="1:10" x14ac:dyDescent="0.2">
      <c r="A35">
        <f t="shared" si="6"/>
        <v>7</v>
      </c>
      <c r="B35" t="s">
        <v>76</v>
      </c>
      <c r="C35" s="3">
        <v>6</v>
      </c>
      <c r="D35" s="34">
        <f t="shared" ref="D35:D36" si="9">SUM(C35*24)</f>
        <v>144</v>
      </c>
      <c r="E35" s="34" t="str">
        <f>IF(Table11[[#This Row],[Number of cans]] &lt; 50,"Less than 50",IF(Table11[[#This Row],[Number of cans]]&lt;=100, "Less than 100",IF(Table11[[#This Row],[Number of cans]] &lt;=200,"More than 100","More than 200")))</f>
        <v>More than 100</v>
      </c>
      <c r="F35" s="2">
        <v>45969</v>
      </c>
      <c r="G35" s="3">
        <f t="shared" ca="1" si="7"/>
        <v>698</v>
      </c>
      <c r="H35" s="3" t="str">
        <f t="shared" ca="1" si="8"/>
        <v>Not Expiring in next 100 Days</v>
      </c>
      <c r="I35" s="3" t="s">
        <v>33</v>
      </c>
      <c r="J35">
        <v>2</v>
      </c>
    </row>
    <row r="36" spans="1:10" x14ac:dyDescent="0.2">
      <c r="A36">
        <f t="shared" si="6"/>
        <v>8</v>
      </c>
      <c r="B36" t="s">
        <v>77</v>
      </c>
      <c r="C36" s="3">
        <v>4</v>
      </c>
      <c r="D36" s="34">
        <f t="shared" si="9"/>
        <v>96</v>
      </c>
      <c r="E36" s="34" t="str">
        <f>IF(Table11[[#This Row],[Number of cans]] &lt; 50,"Less than 50",IF(Table11[[#This Row],[Number of cans]]&lt;=100, "Less than 100",IF(Table11[[#This Row],[Number of cans]] &lt;=200,"More than 100","More than 200")))</f>
        <v>Less than 100</v>
      </c>
      <c r="F36" s="2">
        <v>45969</v>
      </c>
      <c r="G36" s="3">
        <f t="shared" ca="1" si="7"/>
        <v>698</v>
      </c>
      <c r="H36" s="3" t="str">
        <f t="shared" ca="1" si="8"/>
        <v>Not Expiring in next 100 Days</v>
      </c>
      <c r="I36" s="3" t="s">
        <v>33</v>
      </c>
      <c r="J36">
        <v>4</v>
      </c>
    </row>
    <row r="37" spans="1:10" x14ac:dyDescent="0.2">
      <c r="A37">
        <f t="shared" si="6"/>
        <v>9</v>
      </c>
      <c r="B37" t="s">
        <v>78</v>
      </c>
      <c r="C37" s="3">
        <v>4</v>
      </c>
      <c r="D37" s="34">
        <f>SUM(C37*12)</f>
        <v>48</v>
      </c>
      <c r="E37" s="34" t="str">
        <f>IF(Table11[[#This Row],[Number of cans]] &lt; 50,"Less than 50",IF(Table11[[#This Row],[Number of cans]]&lt;=100, "Less than 100",IF(Table11[[#This Row],[Number of cans]] &lt;=200,"More than 100","More than 200")))</f>
        <v>Less than 50</v>
      </c>
      <c r="F37" s="2">
        <v>46295</v>
      </c>
      <c r="G37" s="3">
        <f t="shared" ca="1" si="7"/>
        <v>1024</v>
      </c>
      <c r="H37" s="3" t="str">
        <f t="shared" ca="1" si="8"/>
        <v>Not Expiring in next 100 Days</v>
      </c>
      <c r="I37" s="3" t="s">
        <v>33</v>
      </c>
      <c r="J37">
        <v>4</v>
      </c>
    </row>
    <row r="41" spans="1:10" x14ac:dyDescent="0.2">
      <c r="A41">
        <v>1</v>
      </c>
      <c r="B41" t="s">
        <v>47</v>
      </c>
      <c r="C41" s="3">
        <v>3</v>
      </c>
      <c r="D41" s="34">
        <f>SUM(C41*24)</f>
        <v>72</v>
      </c>
      <c r="E41" s="34" t="str">
        <f>IF(Table11[[#This Row],[Number of cans]] &lt; 50,"Less than 50",IF(Table11[[#This Row],[Number of cans]]&lt;=100, "Less than 100",IF(Table11[[#This Row],[Number of cans]] &lt;=200,"More than 100","More than 200")))</f>
        <v>Less than 100</v>
      </c>
      <c r="F41" s="2">
        <v>45740</v>
      </c>
      <c r="G41" s="3">
        <f ca="1">F41-TODAY()</f>
        <v>469</v>
      </c>
      <c r="H41" s="3" t="str">
        <f t="shared" ref="H41:H53" ca="1" si="10">IF(G41&lt;100,"Expire in Next 100 Days", "Not Expiring in next 100 Days")</f>
        <v>Not Expiring in next 100 Days</v>
      </c>
      <c r="I41" s="3" t="s">
        <v>43</v>
      </c>
      <c r="J41">
        <v>1</v>
      </c>
    </row>
    <row r="42" spans="1:10" x14ac:dyDescent="0.2">
      <c r="A42">
        <f>A41+1</f>
        <v>2</v>
      </c>
      <c r="B42" t="s">
        <v>48</v>
      </c>
      <c r="C42" s="3">
        <v>4</v>
      </c>
      <c r="D42" s="34">
        <f>SUM(C42*24)</f>
        <v>96</v>
      </c>
      <c r="E42" s="34" t="str">
        <f>IF(Table11[[#This Row],[Number of cans]] &lt; 50,"Less than 50",IF(Table11[[#This Row],[Number of cans]]&lt;=100, "Less than 100",IF(Table11[[#This Row],[Number of cans]] &lt;=200,"More than 100","More than 200")))</f>
        <v>Less than 100</v>
      </c>
      <c r="F42" s="2">
        <v>45375</v>
      </c>
      <c r="G42" s="3">
        <f ca="1">F42-TODAY()</f>
        <v>104</v>
      </c>
      <c r="H42" s="3" t="str">
        <f t="shared" ca="1" si="10"/>
        <v>Not Expiring in next 100 Days</v>
      </c>
      <c r="I42" s="3" t="s">
        <v>43</v>
      </c>
      <c r="J42">
        <v>2</v>
      </c>
    </row>
    <row r="43" spans="1:10" x14ac:dyDescent="0.2">
      <c r="A43">
        <f t="shared" ref="A43:A57" si="11">A42+1</f>
        <v>3</v>
      </c>
      <c r="B43" t="s">
        <v>79</v>
      </c>
      <c r="C43" s="3">
        <v>2</v>
      </c>
      <c r="D43" s="34">
        <f>Table11[[#This Row],[Quantity(Boxes)]]*24</f>
        <v>48</v>
      </c>
      <c r="E43" s="34" t="str">
        <f>IF(Table11[[#This Row],[Number of cans]] &lt; 50,"Less than 50",IF(Table11[[#This Row],[Number of cans]]&lt;=100, "Less than 100",IF(Table11[[#This Row],[Number of cans]] &lt;=200,"More than 100","More than 200")))</f>
        <v>Less than 50</v>
      </c>
      <c r="F43" s="2">
        <v>45801</v>
      </c>
      <c r="G43" s="3">
        <f ca="1">F43-TODAY()</f>
        <v>530</v>
      </c>
      <c r="H43" s="3" t="str">
        <f t="shared" ca="1" si="10"/>
        <v>Not Expiring in next 100 Days</v>
      </c>
      <c r="I43" s="3" t="s">
        <v>43</v>
      </c>
      <c r="J43">
        <v>1</v>
      </c>
    </row>
    <row r="44" spans="1:10" x14ac:dyDescent="0.2">
      <c r="A44">
        <f t="shared" si="11"/>
        <v>4</v>
      </c>
      <c r="B44" t="s">
        <v>80</v>
      </c>
      <c r="C44" s="3">
        <v>7</v>
      </c>
      <c r="D44" s="34">
        <f>Table11[[#This Row],[Quantity(Boxes)]]*24</f>
        <v>168</v>
      </c>
      <c r="E44" s="34" t="str">
        <f>IF(Table11[[#This Row],[Number of cans]] &lt; 50,"Less than 50",IF(Table11[[#This Row],[Number of cans]]&lt;=100, "Less than 100",IF(Table11[[#This Row],[Number of cans]] &lt;=200,"More than 100","More than 200")))</f>
        <v>More than 100</v>
      </c>
      <c r="F44" s="2">
        <v>45893</v>
      </c>
      <c r="G44" s="3">
        <f ca="1">F44-TODAY()</f>
        <v>622</v>
      </c>
      <c r="H44" s="3" t="str">
        <f t="shared" ca="1" si="10"/>
        <v>Not Expiring in next 100 Days</v>
      </c>
      <c r="I44" s="3" t="s">
        <v>43</v>
      </c>
      <c r="J44">
        <v>1</v>
      </c>
    </row>
    <row r="45" spans="1:10" x14ac:dyDescent="0.2">
      <c r="A45">
        <f t="shared" si="11"/>
        <v>5</v>
      </c>
      <c r="B45" t="s">
        <v>81</v>
      </c>
      <c r="C45" s="3">
        <v>5</v>
      </c>
      <c r="D45" s="34">
        <f>Table11[[#This Row],[Quantity(Boxes)]]*12</f>
        <v>60</v>
      </c>
      <c r="E45" s="34" t="str">
        <f>IF(Table11[[#This Row],[Number of cans]] &lt; 50,"Less than 50",IF(Table11[[#This Row],[Number of cans]]&lt;=100, "Less than 100",IF(Table11[[#This Row],[Number of cans]] &lt;=200,"More than 100","More than 200")))</f>
        <v>Less than 100</v>
      </c>
      <c r="F45" s="2">
        <v>45740</v>
      </c>
      <c r="G45" s="3">
        <f ca="1">F45-TODAY()</f>
        <v>469</v>
      </c>
      <c r="H45" s="3" t="str">
        <f t="shared" ca="1" si="10"/>
        <v>Not Expiring in next 100 Days</v>
      </c>
      <c r="I45" s="3" t="s">
        <v>43</v>
      </c>
      <c r="J45">
        <v>2</v>
      </c>
    </row>
    <row r="46" spans="1:10" x14ac:dyDescent="0.2">
      <c r="A46">
        <f t="shared" si="11"/>
        <v>6</v>
      </c>
      <c r="B46" t="s">
        <v>55</v>
      </c>
      <c r="C46" s="3">
        <v>5</v>
      </c>
      <c r="D46" s="34">
        <f>SUM(C46*24)</f>
        <v>120</v>
      </c>
      <c r="E46" s="34" t="str">
        <f>IF(Table11[[#This Row],[Number of cans]] &lt; 50,"Less than 50",IF(Table11[[#This Row],[Number of cans]]&lt;=100, "Less than 100",IF(Table11[[#This Row],[Number of cans]] &lt;=200,"More than 100","More than 200")))</f>
        <v>More than 100</v>
      </c>
      <c r="F46" s="2">
        <v>46019</v>
      </c>
      <c r="G46" s="3">
        <f t="shared" ref="G46:G53" ca="1" si="12">F46-TODAY()</f>
        <v>748</v>
      </c>
      <c r="H46" s="3" t="str">
        <f t="shared" ca="1" si="10"/>
        <v>Not Expiring in next 100 Days</v>
      </c>
      <c r="I46" s="3" t="s">
        <v>43</v>
      </c>
      <c r="J46">
        <v>5</v>
      </c>
    </row>
    <row r="47" spans="1:10" x14ac:dyDescent="0.2">
      <c r="A47">
        <f t="shared" si="11"/>
        <v>7</v>
      </c>
      <c r="B47" t="s">
        <v>82</v>
      </c>
      <c r="C47" s="3">
        <v>3</v>
      </c>
      <c r="D47" s="34">
        <f>Table11[[#This Row],[Quantity(Boxes)]]*24</f>
        <v>72</v>
      </c>
      <c r="E47" s="34" t="str">
        <f>IF(Table11[[#This Row],[Number of cans]] &lt; 50,"Less than 50",IF(Table11[[#This Row],[Number of cans]]&lt;=100, "Less than 100",IF(Table11[[#This Row],[Number of cans]] &lt;=200,"More than 100","More than 200")))</f>
        <v>Less than 100</v>
      </c>
      <c r="F47" s="2">
        <v>46099</v>
      </c>
      <c r="G47" s="3">
        <f t="shared" ca="1" si="12"/>
        <v>828</v>
      </c>
      <c r="H47" s="3" t="str">
        <f t="shared" ca="1" si="10"/>
        <v>Not Expiring in next 100 Days</v>
      </c>
      <c r="I47" s="3" t="s">
        <v>43</v>
      </c>
      <c r="J47">
        <v>2</v>
      </c>
    </row>
    <row r="48" spans="1:10" x14ac:dyDescent="0.2">
      <c r="A48">
        <f t="shared" si="11"/>
        <v>8</v>
      </c>
      <c r="B48" t="s">
        <v>83</v>
      </c>
      <c r="C48" s="3">
        <v>7</v>
      </c>
      <c r="D48" s="34">
        <f>Table11[[#This Row],[Quantity(Boxes)]]*8</f>
        <v>56</v>
      </c>
      <c r="E48" s="34" t="str">
        <f>IF(Table11[[#This Row],[Number of cans]] &lt; 50,"Less than 50",IF(Table11[[#This Row],[Number of cans]]&lt;=100, "Less than 100",IF(Table11[[#This Row],[Number of cans]] &lt;=200,"More than 100","More than 200")))</f>
        <v>Less than 100</v>
      </c>
      <c r="F48" s="2">
        <v>45682</v>
      </c>
      <c r="G48" s="3">
        <f t="shared" ca="1" si="12"/>
        <v>411</v>
      </c>
      <c r="H48" s="3" t="str">
        <f t="shared" ca="1" si="10"/>
        <v>Not Expiring in next 100 Days</v>
      </c>
      <c r="I48" s="3" t="s">
        <v>43</v>
      </c>
      <c r="J48">
        <v>2</v>
      </c>
    </row>
    <row r="49" spans="1:10" x14ac:dyDescent="0.2">
      <c r="A49">
        <f t="shared" si="11"/>
        <v>9</v>
      </c>
      <c r="B49" t="s">
        <v>86</v>
      </c>
      <c r="C49" s="3">
        <v>5</v>
      </c>
      <c r="D49" s="34">
        <f>Table11[[#This Row],[Quantity(Boxes)]]*8</f>
        <v>40</v>
      </c>
      <c r="E49" s="34" t="str">
        <f>IF(Table11[[#This Row],[Number of cans]] &lt; 50,"Less than 50",IF(Table11[[#This Row],[Number of cans]]&lt;=100, "Less than 100",IF(Table11[[#This Row],[Number of cans]] &lt;=200,"More than 100","More than 200")))</f>
        <v>Less than 50</v>
      </c>
      <c r="F49" s="2">
        <v>45692</v>
      </c>
      <c r="G49" s="3">
        <f t="shared" ca="1" si="12"/>
        <v>421</v>
      </c>
      <c r="H49" s="3" t="str">
        <f t="shared" ca="1" si="10"/>
        <v>Not Expiring in next 100 Days</v>
      </c>
      <c r="I49" s="3" t="s">
        <v>43</v>
      </c>
      <c r="J49">
        <v>1</v>
      </c>
    </row>
    <row r="50" spans="1:10" x14ac:dyDescent="0.2">
      <c r="A50">
        <f t="shared" si="11"/>
        <v>10</v>
      </c>
      <c r="B50" t="s">
        <v>84</v>
      </c>
      <c r="C50" s="3">
        <v>8</v>
      </c>
      <c r="D50" s="34">
        <f>Table11[[#This Row],[Quantity(Boxes)]]*12</f>
        <v>96</v>
      </c>
      <c r="E50" s="34" t="str">
        <f>IF(Table11[[#This Row],[Number of cans]] &lt; 50,"Less than 50",IF(Table11[[#This Row],[Number of cans]]&lt;=100, "Less than 100",IF(Table11[[#This Row],[Number of cans]] &lt;=200,"More than 100","More than 200")))</f>
        <v>Less than 100</v>
      </c>
      <c r="F50" s="2">
        <v>45935</v>
      </c>
      <c r="G50" s="3">
        <f t="shared" ca="1" si="12"/>
        <v>664</v>
      </c>
      <c r="H50" s="3" t="str">
        <f t="shared" ca="1" si="10"/>
        <v>Not Expiring in next 100 Days</v>
      </c>
      <c r="I50" s="3" t="s">
        <v>43</v>
      </c>
      <c r="J50">
        <v>1</v>
      </c>
    </row>
    <row r="51" spans="1:10" x14ac:dyDescent="0.2">
      <c r="A51">
        <f t="shared" si="11"/>
        <v>11</v>
      </c>
      <c r="B51" t="s">
        <v>85</v>
      </c>
      <c r="C51" s="3">
        <v>3</v>
      </c>
      <c r="D51" s="34">
        <f>Table11[[#This Row],[Quantity(Boxes)]]*12</f>
        <v>36</v>
      </c>
      <c r="E51" s="34" t="str">
        <f>IF(Table11[[#This Row],[Number of cans]] &lt; 50,"Less than 50",IF(Table11[[#This Row],[Number of cans]]&lt;=100, "Less than 100",IF(Table11[[#This Row],[Number of cans]] &lt;=200,"More than 100","More than 200")))</f>
        <v>Less than 50</v>
      </c>
      <c r="F51" s="2">
        <v>45556</v>
      </c>
      <c r="G51" s="3">
        <f t="shared" ca="1" si="12"/>
        <v>285</v>
      </c>
      <c r="H51" s="3" t="str">
        <f t="shared" ca="1" si="10"/>
        <v>Not Expiring in next 100 Days</v>
      </c>
      <c r="I51" s="3" t="s">
        <v>43</v>
      </c>
      <c r="J51">
        <v>4</v>
      </c>
    </row>
    <row r="52" spans="1:10" x14ac:dyDescent="0.2">
      <c r="A52">
        <f t="shared" si="11"/>
        <v>12</v>
      </c>
      <c r="B52" t="s">
        <v>87</v>
      </c>
      <c r="C52" s="3">
        <v>9</v>
      </c>
      <c r="D52" s="34">
        <f>Table11[[#This Row],[Quantity(Boxes)]]*24</f>
        <v>216</v>
      </c>
      <c r="E52" s="34" t="str">
        <f>IF(Table11[[#This Row],[Number of cans]] &lt; 50,"Less than 50",IF(Table11[[#This Row],[Number of cans]]&lt;=100, "Less than 100",IF(Table11[[#This Row],[Number of cans]] &lt;=200,"More than 100","More than 200")))</f>
        <v>More than 200</v>
      </c>
      <c r="F52" s="2">
        <v>45863</v>
      </c>
      <c r="G52" s="3">
        <f t="shared" ca="1" si="12"/>
        <v>592</v>
      </c>
      <c r="H52" s="3" t="str">
        <f t="shared" ca="1" si="10"/>
        <v>Not Expiring in next 100 Days</v>
      </c>
      <c r="I52" s="3" t="s">
        <v>43</v>
      </c>
      <c r="J52">
        <v>3</v>
      </c>
    </row>
    <row r="53" spans="1:10" x14ac:dyDescent="0.2">
      <c r="A53">
        <f t="shared" si="11"/>
        <v>13</v>
      </c>
      <c r="B53" t="s">
        <v>11</v>
      </c>
      <c r="C53" s="3">
        <v>4</v>
      </c>
      <c r="D53" s="34">
        <f>C53*12</f>
        <v>48</v>
      </c>
      <c r="E53" s="34" t="str">
        <f>IF(Table11[[#This Row],[Number of cans]] &lt; 50,"Less than 50",IF(Table11[[#This Row],[Number of cans]]&lt;=100, "Less than 100",IF(Table11[[#This Row],[Number of cans]] &lt;=200,"More than 100","More than 200")))</f>
        <v>Less than 50</v>
      </c>
      <c r="F53" s="2">
        <v>45601</v>
      </c>
      <c r="G53" s="3">
        <f t="shared" ca="1" si="12"/>
        <v>330</v>
      </c>
      <c r="H53" s="3" t="str">
        <f t="shared" ca="1" si="10"/>
        <v>Not Expiring in next 100 Days</v>
      </c>
      <c r="I53" s="3" t="s">
        <v>43</v>
      </c>
      <c r="J53">
        <v>3</v>
      </c>
    </row>
    <row r="54" spans="1:10" x14ac:dyDescent="0.2">
      <c r="A54">
        <f t="shared" si="11"/>
        <v>14</v>
      </c>
      <c r="B54" t="s">
        <v>88</v>
      </c>
      <c r="C54" s="3">
        <v>6</v>
      </c>
      <c r="D54" s="34">
        <f>C54*24</f>
        <v>144</v>
      </c>
      <c r="E54" s="34" t="str">
        <f>IF(Table11[[#This Row],[Number of cans]] &lt; 50,"Less than 50",IF(Table11[[#This Row],[Number of cans]]&lt;=100, "Less than 100",IF(Table11[[#This Row],[Number of cans]] &lt;=200,"More than 100","More than 200")))</f>
        <v>More than 100</v>
      </c>
      <c r="F54" s="2">
        <v>45857</v>
      </c>
      <c r="G54" s="3">
        <f t="shared" ref="G54:G57" ca="1" si="13">F54-TODAY()</f>
        <v>586</v>
      </c>
      <c r="H54" s="3" t="str">
        <f t="shared" ref="H54:H57" ca="1" si="14">IF(G54&lt;100,"Expire in Next 100 Days", "Not Expiring in next 100 Days")</f>
        <v>Not Expiring in next 100 Days</v>
      </c>
      <c r="I54" s="3" t="s">
        <v>43</v>
      </c>
      <c r="J54">
        <v>3</v>
      </c>
    </row>
    <row r="55" spans="1:10" x14ac:dyDescent="0.2">
      <c r="A55">
        <f t="shared" si="11"/>
        <v>15</v>
      </c>
      <c r="B55" s="36" t="s">
        <v>89</v>
      </c>
      <c r="C55" s="3">
        <v>3</v>
      </c>
      <c r="D55" s="34">
        <f>C55*24</f>
        <v>72</v>
      </c>
      <c r="E55" s="34" t="str">
        <f>IF(Table11[[#This Row],[Number of cans]] &lt; 50,"Less than 50",IF(Table11[[#This Row],[Number of cans]]&lt;=100, "Less than 100",IF(Table11[[#This Row],[Number of cans]] &lt;=200,"More than 100","More than 200")))</f>
        <v>Less than 100</v>
      </c>
      <c r="F55" s="2">
        <v>45924</v>
      </c>
      <c r="G55" s="3">
        <f t="shared" ca="1" si="13"/>
        <v>653</v>
      </c>
      <c r="H55" s="3" t="str">
        <f t="shared" ca="1" si="14"/>
        <v>Not Expiring in next 100 Days</v>
      </c>
      <c r="I55" s="3" t="s">
        <v>43</v>
      </c>
      <c r="J55">
        <v>4</v>
      </c>
    </row>
    <row r="56" spans="1:10" x14ac:dyDescent="0.2">
      <c r="A56">
        <f t="shared" si="11"/>
        <v>16</v>
      </c>
      <c r="B56" t="s">
        <v>90</v>
      </c>
      <c r="C56" s="3">
        <v>6</v>
      </c>
      <c r="D56" s="34">
        <f>C56*24</f>
        <v>144</v>
      </c>
      <c r="E56" s="34" t="str">
        <f>IF(Table11[[#This Row],[Number of cans]] &lt; 50,"Less than 50",IF(Table11[[#This Row],[Number of cans]]&lt;=100, "Less than 100",IF(Table11[[#This Row],[Number of cans]] &lt;=200,"More than 100","More than 200")))</f>
        <v>More than 100</v>
      </c>
      <c r="F56" s="2">
        <v>45940</v>
      </c>
      <c r="G56" s="3">
        <f t="shared" ca="1" si="13"/>
        <v>669</v>
      </c>
      <c r="H56" s="3" t="str">
        <f t="shared" ca="1" si="14"/>
        <v>Not Expiring in next 100 Days</v>
      </c>
      <c r="I56" s="3" t="s">
        <v>43</v>
      </c>
      <c r="J56">
        <v>4</v>
      </c>
    </row>
    <row r="57" spans="1:10" x14ac:dyDescent="0.2">
      <c r="A57">
        <f t="shared" si="11"/>
        <v>17</v>
      </c>
      <c r="B57" t="s">
        <v>91</v>
      </c>
      <c r="C57" s="3">
        <v>1</v>
      </c>
      <c r="D57" s="34">
        <f>C57*20</f>
        <v>20</v>
      </c>
      <c r="E57" s="34" t="str">
        <f>IF(Table11[[#This Row],[Number of cans]] &lt; 50,"Less than 50",IF(Table11[[#This Row],[Number of cans]]&lt;=100, "Less than 100",IF(Table11[[#This Row],[Number of cans]] &lt;=200,"More than 100","More than 200")))</f>
        <v>Less than 50</v>
      </c>
      <c r="F57" s="2">
        <v>45917</v>
      </c>
      <c r="G57" s="3">
        <f t="shared" ca="1" si="13"/>
        <v>646</v>
      </c>
      <c r="H57" s="3" t="str">
        <f t="shared" ca="1" si="14"/>
        <v>Not Expiring in next 100 Days</v>
      </c>
      <c r="I57" s="3" t="s">
        <v>43</v>
      </c>
      <c r="J57">
        <v>2</v>
      </c>
    </row>
    <row r="80" spans="4:5" x14ac:dyDescent="0.2">
      <c r="D80" s="35"/>
      <c r="E80" s="35"/>
    </row>
  </sheetData>
  <conditionalFormatting sqref="D1:E1048576">
    <cfRule type="expression" dxfId="4" priority="4" stopIfTrue="1">
      <formula>AND(ISNUMBER(D2), D1&lt;50, D1&lt;&gt;"")</formula>
    </cfRule>
  </conditionalFormatting>
  <conditionalFormatting sqref="H1:H1048576">
    <cfRule type="expression" dxfId="3" priority="3" stopIfTrue="1">
      <formula>AND(ISNUMBER(H2), H2&lt;100, H2&lt;&gt;"")</formula>
    </cfRule>
  </conditionalFormatting>
  <conditionalFormatting sqref="G1:G1048576">
    <cfRule type="expression" dxfId="2" priority="1">
      <formula>AND(ISNUMBER(G2), G2&lt;100, G2&lt;&gt;"")</formula>
    </cfRule>
  </conditionalFormatting>
  <pageMargins left="0.7" right="0.7" top="0.75" bottom="0.75" header="0.3" footer="0.3"/>
  <pageSetup paperSize="9" fitToHeight="0" orientation="portrait"/>
  <ignoredErrors>
    <ignoredError sqref="D7" formula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D4FF3-3397-49DA-88F0-4CA69C3A20D1}">
  <dimension ref="A3:B5"/>
  <sheetViews>
    <sheetView workbookViewId="0">
      <selection activeCell="Q5" sqref="Q5"/>
    </sheetView>
  </sheetViews>
  <sheetFormatPr baseColWidth="10" defaultColWidth="8.83203125" defaultRowHeight="15" x14ac:dyDescent="0.2"/>
  <cols>
    <col min="1" max="1" width="14.1640625" bestFit="1" customWidth="1"/>
    <col min="2" max="2" width="18.6640625" bestFit="1" customWidth="1"/>
    <col min="3" max="3" width="22.33203125" bestFit="1" customWidth="1"/>
    <col min="4" max="14" width="4.5" bestFit="1" customWidth="1"/>
    <col min="15" max="15" width="5.5" bestFit="1" customWidth="1"/>
    <col min="16" max="16" width="7.5" bestFit="1" customWidth="1"/>
    <col min="17" max="17" width="11.6640625" bestFit="1" customWidth="1"/>
  </cols>
  <sheetData>
    <row r="3" spans="1:2" x14ac:dyDescent="0.2">
      <c r="A3" s="9" t="s">
        <v>2</v>
      </c>
      <c r="B3" t="s">
        <v>57</v>
      </c>
    </row>
    <row r="4" spans="1:2" x14ac:dyDescent="0.2">
      <c r="A4" t="s">
        <v>19</v>
      </c>
      <c r="B4" s="39">
        <v>192</v>
      </c>
    </row>
    <row r="5" spans="1:2" x14ac:dyDescent="0.2">
      <c r="A5" t="s">
        <v>61</v>
      </c>
      <c r="B5" s="39">
        <v>192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308B-E5F5-4859-89B9-472615C5F3D4}">
  <dimension ref="A2:C12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24.1640625" bestFit="1" customWidth="1"/>
    <col min="2" max="2" width="21.1640625" bestFit="1" customWidth="1"/>
    <col min="3" max="3" width="19.5" bestFit="1" customWidth="1"/>
    <col min="4" max="4" width="27.83203125" bestFit="1" customWidth="1"/>
    <col min="5" max="5" width="16.5" bestFit="1" customWidth="1"/>
    <col min="6" max="6" width="17.6640625" bestFit="1" customWidth="1"/>
    <col min="7" max="7" width="27.6640625" bestFit="1" customWidth="1"/>
    <col min="8" max="8" width="28.6640625" bestFit="1" customWidth="1"/>
    <col min="9" max="9" width="11.6640625" bestFit="1" customWidth="1"/>
  </cols>
  <sheetData>
    <row r="2" spans="1:3" x14ac:dyDescent="0.2">
      <c r="A2" s="9" t="s">
        <v>2</v>
      </c>
      <c r="B2" t="s">
        <v>95</v>
      </c>
      <c r="C2" t="s">
        <v>96</v>
      </c>
    </row>
    <row r="3" spans="1:3" x14ac:dyDescent="0.2">
      <c r="A3" t="s">
        <v>24</v>
      </c>
      <c r="B3" s="39">
        <v>108</v>
      </c>
      <c r="C3" s="39">
        <v>173</v>
      </c>
    </row>
    <row r="4" spans="1:3" x14ac:dyDescent="0.2">
      <c r="A4" t="s">
        <v>30</v>
      </c>
      <c r="B4" s="39">
        <v>120</v>
      </c>
      <c r="C4" s="39">
        <v>173</v>
      </c>
    </row>
    <row r="5" spans="1:3" x14ac:dyDescent="0.2">
      <c r="A5" t="s">
        <v>31</v>
      </c>
      <c r="B5" s="39">
        <v>567</v>
      </c>
      <c r="C5" s="39">
        <v>169</v>
      </c>
    </row>
    <row r="6" spans="1:3" x14ac:dyDescent="0.2">
      <c r="A6" t="s">
        <v>25</v>
      </c>
      <c r="B6" s="39">
        <v>180</v>
      </c>
      <c r="C6" s="39">
        <v>297</v>
      </c>
    </row>
    <row r="7" spans="1:3" x14ac:dyDescent="0.2">
      <c r="A7" t="s">
        <v>32</v>
      </c>
      <c r="B7" s="39">
        <v>81</v>
      </c>
      <c r="C7" s="39">
        <v>101</v>
      </c>
    </row>
    <row r="8" spans="1:3" x14ac:dyDescent="0.2">
      <c r="A8" t="s">
        <v>29</v>
      </c>
      <c r="B8" s="39">
        <v>40</v>
      </c>
      <c r="C8" s="39">
        <v>203</v>
      </c>
    </row>
    <row r="9" spans="1:3" x14ac:dyDescent="0.2">
      <c r="A9" t="s">
        <v>28</v>
      </c>
      <c r="B9" s="39">
        <v>40</v>
      </c>
      <c r="C9" s="39">
        <v>252</v>
      </c>
    </row>
    <row r="10" spans="1:3" x14ac:dyDescent="0.2">
      <c r="A10" t="s">
        <v>26</v>
      </c>
      <c r="B10" s="39">
        <v>256</v>
      </c>
      <c r="C10" s="39">
        <v>237</v>
      </c>
    </row>
    <row r="11" spans="1:3" x14ac:dyDescent="0.2">
      <c r="A11" t="s">
        <v>27</v>
      </c>
      <c r="B11" s="39">
        <v>256</v>
      </c>
      <c r="C11" s="39">
        <v>215</v>
      </c>
    </row>
    <row r="12" spans="1:3" x14ac:dyDescent="0.2">
      <c r="A12" t="s">
        <v>61</v>
      </c>
      <c r="B12" s="39">
        <v>1648</v>
      </c>
      <c r="C12" s="39">
        <v>1820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A180-EAB0-4152-9905-6C728B5B3647}">
  <dimension ref="A2:B11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4.33203125" bestFit="1" customWidth="1"/>
    <col min="2" max="2" width="21.1640625" bestFit="1" customWidth="1"/>
    <col min="3" max="3" width="23.1640625" bestFit="1" customWidth="1"/>
  </cols>
  <sheetData>
    <row r="2" spans="1:2" x14ac:dyDescent="0.2">
      <c r="A2" s="9" t="s">
        <v>2</v>
      </c>
      <c r="B2" t="s">
        <v>97</v>
      </c>
    </row>
    <row r="3" spans="1:2" x14ac:dyDescent="0.2">
      <c r="A3" t="s">
        <v>41</v>
      </c>
      <c r="B3" s="39">
        <v>48</v>
      </c>
    </row>
    <row r="4" spans="1:2" x14ac:dyDescent="0.2">
      <c r="A4" t="s">
        <v>38</v>
      </c>
      <c r="B4" s="39">
        <v>48</v>
      </c>
    </row>
    <row r="5" spans="1:2" x14ac:dyDescent="0.2">
      <c r="A5" t="s">
        <v>39</v>
      </c>
      <c r="B5" s="39">
        <v>48</v>
      </c>
    </row>
    <row r="6" spans="1:2" x14ac:dyDescent="0.2">
      <c r="A6" t="s">
        <v>36</v>
      </c>
      <c r="B6" s="39">
        <v>192</v>
      </c>
    </row>
    <row r="7" spans="1:2" x14ac:dyDescent="0.2">
      <c r="A7" t="s">
        <v>37</v>
      </c>
      <c r="B7" s="39">
        <v>120</v>
      </c>
    </row>
    <row r="8" spans="1:2" x14ac:dyDescent="0.2">
      <c r="A8" t="s">
        <v>35</v>
      </c>
      <c r="B8" s="39">
        <v>36</v>
      </c>
    </row>
    <row r="9" spans="1:2" x14ac:dyDescent="0.2">
      <c r="A9" t="s">
        <v>40</v>
      </c>
      <c r="B9" s="39">
        <v>264</v>
      </c>
    </row>
    <row r="10" spans="1:2" x14ac:dyDescent="0.2">
      <c r="A10" t="s">
        <v>42</v>
      </c>
      <c r="B10" s="39">
        <v>168</v>
      </c>
    </row>
    <row r="11" spans="1:2" x14ac:dyDescent="0.2">
      <c r="A11" t="s">
        <v>61</v>
      </c>
      <c r="B11" s="39">
        <v>924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30A7-D7D5-4604-820D-A5B268BC9727}">
  <dimension ref="A2:B17"/>
  <sheetViews>
    <sheetView workbookViewId="0">
      <selection activeCell="J2" sqref="J2"/>
    </sheetView>
  </sheetViews>
  <sheetFormatPr baseColWidth="10" defaultColWidth="8.83203125" defaultRowHeight="15" x14ac:dyDescent="0.2"/>
  <cols>
    <col min="1" max="1" width="22.1640625" bestFit="1" customWidth="1"/>
    <col min="2" max="2" width="21.1640625" bestFit="1" customWidth="1"/>
  </cols>
  <sheetData>
    <row r="2" spans="1:2" x14ac:dyDescent="0.2">
      <c r="A2" s="9" t="s">
        <v>2</v>
      </c>
      <c r="B2" t="s">
        <v>97</v>
      </c>
    </row>
    <row r="3" spans="1:2" x14ac:dyDescent="0.2">
      <c r="A3" t="s">
        <v>52</v>
      </c>
      <c r="B3" s="39">
        <v>60</v>
      </c>
    </row>
    <row r="4" spans="1:2" x14ac:dyDescent="0.2">
      <c r="A4" t="s">
        <v>25</v>
      </c>
      <c r="B4" s="39">
        <v>48</v>
      </c>
    </row>
    <row r="5" spans="1:2" x14ac:dyDescent="0.2">
      <c r="A5" t="s">
        <v>41</v>
      </c>
      <c r="B5" s="39">
        <v>192</v>
      </c>
    </row>
    <row r="6" spans="1:2" x14ac:dyDescent="0.2">
      <c r="A6" t="s">
        <v>51</v>
      </c>
      <c r="B6" s="39">
        <v>12</v>
      </c>
    </row>
    <row r="7" spans="1:2" x14ac:dyDescent="0.2">
      <c r="A7" t="s">
        <v>49</v>
      </c>
      <c r="B7" s="39">
        <v>96</v>
      </c>
    </row>
    <row r="8" spans="1:2" x14ac:dyDescent="0.2">
      <c r="A8" t="s">
        <v>44</v>
      </c>
      <c r="B8" s="39">
        <v>48</v>
      </c>
    </row>
    <row r="9" spans="1:2" x14ac:dyDescent="0.2">
      <c r="A9" t="s">
        <v>46</v>
      </c>
      <c r="B9" s="39">
        <v>48</v>
      </c>
    </row>
    <row r="10" spans="1:2" x14ac:dyDescent="0.2">
      <c r="A10" t="s">
        <v>50</v>
      </c>
      <c r="B10" s="39">
        <v>24</v>
      </c>
    </row>
    <row r="11" spans="1:2" x14ac:dyDescent="0.2">
      <c r="A11" t="s">
        <v>47</v>
      </c>
      <c r="B11" s="39">
        <v>72</v>
      </c>
    </row>
    <row r="12" spans="1:2" x14ac:dyDescent="0.2">
      <c r="A12" t="s">
        <v>55</v>
      </c>
      <c r="B12" s="39">
        <v>144</v>
      </c>
    </row>
    <row r="13" spans="1:2" x14ac:dyDescent="0.2">
      <c r="A13" t="s">
        <v>48</v>
      </c>
      <c r="B13" s="39">
        <v>192</v>
      </c>
    </row>
    <row r="14" spans="1:2" x14ac:dyDescent="0.2">
      <c r="A14" t="s">
        <v>54</v>
      </c>
      <c r="B14" s="39">
        <v>100</v>
      </c>
    </row>
    <row r="15" spans="1:2" x14ac:dyDescent="0.2">
      <c r="A15" t="s">
        <v>53</v>
      </c>
      <c r="B15" s="39">
        <v>20</v>
      </c>
    </row>
    <row r="16" spans="1:2" x14ac:dyDescent="0.2">
      <c r="A16" t="s">
        <v>98</v>
      </c>
      <c r="B16" s="39"/>
    </row>
    <row r="17" spans="1:2" x14ac:dyDescent="0.2">
      <c r="A17" t="s">
        <v>61</v>
      </c>
      <c r="B17" s="39">
        <v>1056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Expiration Date</vt:lpstr>
      <vt:lpstr>Dashboard</vt:lpstr>
      <vt:lpstr>LL Stock</vt:lpstr>
      <vt:lpstr>LL-1 Pivot Table</vt:lpstr>
      <vt:lpstr>LL-2 Pivot Table</vt:lpstr>
      <vt:lpstr>LL-3 Pivot</vt:lpstr>
      <vt:lpstr>LL-4 Pivot</vt:lpstr>
      <vt:lpstr>LL_1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Sreeharsha Dakkili</cp:lastModifiedBy>
  <cp:revision/>
  <dcterms:created xsi:type="dcterms:W3CDTF">2023-07-24T14:56:40Z</dcterms:created>
  <dcterms:modified xsi:type="dcterms:W3CDTF">2023-12-11T18:16:02Z</dcterms:modified>
  <cp:category/>
  <cp:contentStatus/>
</cp:coreProperties>
</file>