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reela/Documents/School/Princeton/Year3/STARnet/Research2017_Sreela/"/>
    </mc:Choice>
  </mc:AlternateContent>
  <bookViews>
    <workbookView xWindow="680" yWindow="720" windowWidth="24840" windowHeight="14120" tabRatio="500"/>
  </bookViews>
  <sheets>
    <sheet name="DL_modelsVS.swSimulation" sheetId="10" r:id="rId1"/>
    <sheet name="Opp_Different Overlap_DLModels" sheetId="1" r:id="rId2"/>
    <sheet name="Opp_DiffHiddenDimSizes_DLModels" sheetId="2" r:id="rId3"/>
    <sheet name="Dog_DLModels" sheetId="13" r:id="rId4"/>
    <sheet name="PAMAP_DLModels" sheetId="3" r:id="rId5"/>
    <sheet name="UCISmartphoneRAW_DLModels" sheetId="4" r:id="rId6"/>
    <sheet name="UCISmartphoneProcessed_DLModels" sheetId="5" r:id="rId7"/>
    <sheet name="UCISmartphoneRaw_SWSimulation" sheetId="6" r:id="rId8"/>
    <sheet name="Opp_SWSimulation" sheetId="7" r:id="rId9"/>
    <sheet name="Opp48_SWSimulation" sheetId="12" r:id="rId10"/>
    <sheet name="UCISmartphoneProc_SWSimulation" sheetId="8" r:id="rId11"/>
    <sheet name="PAMAP2_SWSimulation" sheetId="9" r:id="rId12"/>
    <sheet name="DOG_SWSimulation" sheetId="11" r:id="rId13"/>
  </sheets>
  <definedNames>
    <definedName name="_12w_0o" localSheetId="1">'Opp_Different Overlap_DLModels'!$C$3:$E$20</definedName>
    <definedName name="_12w_25o" localSheetId="1">'Opp_Different Overlap_DLModels'!$G$3:$I$20</definedName>
    <definedName name="_12w_50o" localSheetId="1">'Opp_Different Overlap_DLModels'!$K$3:$M$20</definedName>
    <definedName name="_12w_50o_128hd" localSheetId="2">Opp_DiffHiddenDimSizes_DLModels!$K$3:$M$20</definedName>
    <definedName name="_12w_50o_256hd" localSheetId="2">Opp_DiffHiddenDimSizes_DLModels!$G$3:$I$20</definedName>
    <definedName name="_12w_50o_56hd_5L_77sf" localSheetId="2">Opp_DiffHiddenDimSizes_DLModels!$Y$3:$AA$20</definedName>
    <definedName name="_12w_50o_58hd_4L_77sf" localSheetId="2">Opp_DiffHiddenDimSizes_DLModels!$R$39:$T$56</definedName>
    <definedName name="_12w_50o_64hd" localSheetId="2">Opp_DiffHiddenDimSizes_DLModels!$O$3:$Q$20</definedName>
    <definedName name="_12w_75o" localSheetId="1">'Opp_Different Overlap_DLModels'!$O$3:$Q$20</definedName>
    <definedName name="_12w_77" localSheetId="2">Opp_DiffHiddenDimSizes_DLModels!$C$3:$E$20</definedName>
    <definedName name="DoG_rescale_16w_50o_112hd_5L" localSheetId="3">Dog_DLModels!$B$3:$D$5</definedName>
    <definedName name="DoG_rescale_16w_50o_120hd_5L" localSheetId="3">Dog_DLModels!$G$3:$I$5</definedName>
    <definedName name="opportunity_12w_50o_48hd_5L" localSheetId="2">Opp_DiffHiddenDimSizes_DLModels!$S$3:$U$20</definedName>
    <definedName name="pamap2_nanLI_18w_10o_54hd_5" localSheetId="4">PAMAP_DLModels!$C$3:$E$15</definedName>
    <definedName name="pamap2_nanLI_18w_10o_55hd_5L_again" localSheetId="4">PAMAP_DLModels!$G$3:$I$15</definedName>
    <definedName name="pamap2_rescale_nanLI_18w_10o_55hd_5L" localSheetId="4">PAMAP_DLModels!$K$3:$M$15</definedName>
    <definedName name="UCISmartphone_64w_50o_72hd_5L_again" localSheetId="5">UCISmartphoneRAW_DLModels!$C$3:$E$15</definedName>
    <definedName name="UCISmartphone_64w_50o_92hd_5L_again" localSheetId="5">UCISmartphoneRAW_DLModels!$G$3:$I$15</definedName>
    <definedName name="UCISmartphoneProcessed_1w_0o_70hd_5L" localSheetId="6">UCISmartphoneProcessed_DLModels!$C$3:$E$14</definedName>
    <definedName name="UCISmartphoneProcessed_1w_0o_74hd_5L" localSheetId="6">UCISmartphoneProcessed_DLModels!$G$3:$I$14</definedName>
    <definedName name="UCISmartphoneProcessed_1w_0o_76hd_5L" localSheetId="6">UCISmartphoneProcessed_DLModels!$K$3:$M$14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0" l="1"/>
  <c r="J5" i="10"/>
  <c r="E27" i="12"/>
  <c r="F27" i="12"/>
  <c r="G27" i="12"/>
  <c r="K27" i="12"/>
  <c r="L27" i="12"/>
  <c r="M27" i="12"/>
  <c r="J3" i="10"/>
  <c r="M29" i="10"/>
  <c r="M31" i="10"/>
  <c r="M32" i="10"/>
  <c r="M30" i="10"/>
  <c r="L29" i="10"/>
  <c r="L31" i="10"/>
  <c r="L32" i="10"/>
  <c r="L30" i="10"/>
  <c r="L28" i="10"/>
  <c r="M28" i="10"/>
  <c r="K29" i="10"/>
  <c r="K31" i="10"/>
  <c r="K32" i="10"/>
  <c r="K30" i="10"/>
  <c r="K28" i="10"/>
  <c r="G4" i="10"/>
  <c r="F4" i="10"/>
  <c r="E4" i="10"/>
  <c r="F3" i="10"/>
  <c r="E10" i="9"/>
  <c r="E11" i="9"/>
  <c r="E12" i="9"/>
  <c r="E13" i="9"/>
  <c r="E14" i="9"/>
  <c r="E15" i="9"/>
  <c r="E16" i="9"/>
  <c r="E17" i="9"/>
  <c r="E18" i="9"/>
  <c r="E19" i="9"/>
  <c r="A8" i="9"/>
  <c r="A9" i="9"/>
  <c r="A10" i="9"/>
  <c r="A11" i="9"/>
  <c r="A12" i="9"/>
  <c r="A13" i="9"/>
  <c r="A14" i="9"/>
  <c r="A15" i="9"/>
  <c r="A16" i="9"/>
  <c r="A17" i="9"/>
  <c r="A18" i="9"/>
  <c r="A19" i="9"/>
  <c r="E9" i="9"/>
  <c r="E8" i="9"/>
  <c r="E7" i="9"/>
  <c r="B3" i="9"/>
  <c r="B4" i="10"/>
  <c r="G5" i="10"/>
  <c r="F5" i="10"/>
  <c r="E5" i="10"/>
  <c r="D5" i="10"/>
  <c r="C5" i="10"/>
  <c r="B5" i="10"/>
  <c r="E20" i="11"/>
  <c r="A19" i="11"/>
  <c r="A20" i="11"/>
  <c r="E19" i="11"/>
  <c r="E18" i="11"/>
  <c r="B14" i="11"/>
  <c r="J7" i="10"/>
  <c r="J6" i="10"/>
  <c r="K11" i="13"/>
  <c r="G11" i="13"/>
  <c r="B12" i="13"/>
  <c r="D4" i="10"/>
  <c r="C4" i="10"/>
  <c r="N15" i="3"/>
  <c r="N14" i="3"/>
  <c r="N13" i="3"/>
  <c r="N12" i="3"/>
  <c r="N11" i="3"/>
  <c r="N10" i="3"/>
  <c r="N9" i="3"/>
  <c r="N8" i="3"/>
  <c r="N7" i="3"/>
  <c r="N6" i="3"/>
  <c r="N5" i="3"/>
  <c r="N4" i="3"/>
  <c r="N3" i="3"/>
  <c r="K20" i="3"/>
  <c r="L40" i="9"/>
  <c r="H29" i="9"/>
  <c r="H30" i="9"/>
  <c r="H31" i="9"/>
  <c r="H32" i="9"/>
  <c r="H33" i="9"/>
  <c r="H34" i="9"/>
  <c r="H35" i="9"/>
  <c r="H36" i="9"/>
  <c r="H37" i="9"/>
  <c r="H38" i="9"/>
  <c r="H39" i="9"/>
  <c r="H40" i="9"/>
  <c r="L39" i="9"/>
  <c r="L38" i="9"/>
  <c r="L37" i="9"/>
  <c r="L36" i="9"/>
  <c r="L35" i="9"/>
  <c r="L34" i="9"/>
  <c r="L33" i="9"/>
  <c r="L32" i="9"/>
  <c r="L31" i="9"/>
  <c r="L30" i="9"/>
  <c r="L29" i="9"/>
  <c r="L28" i="9"/>
  <c r="I24" i="9"/>
  <c r="E6" i="10"/>
  <c r="K6" i="10"/>
  <c r="F6" i="10"/>
  <c r="L6" i="10"/>
  <c r="E7" i="10"/>
  <c r="K7" i="10"/>
  <c r="F7" i="10"/>
  <c r="L7" i="10"/>
  <c r="K5" i="10"/>
  <c r="L5" i="10"/>
  <c r="K4" i="10"/>
  <c r="L4" i="10"/>
  <c r="E3" i="10"/>
  <c r="K3" i="10"/>
  <c r="L3" i="10"/>
  <c r="K24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H3" i="12"/>
  <c r="G3" i="10"/>
  <c r="R24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O3" i="7"/>
  <c r="E24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B3" i="12"/>
  <c r="T24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3" i="2"/>
  <c r="A8" i="11"/>
  <c r="A9" i="11"/>
  <c r="E9" i="11"/>
  <c r="E8" i="11"/>
  <c r="E7" i="11"/>
  <c r="B3" i="11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L7" i="7"/>
  <c r="I3" i="7"/>
  <c r="N3" i="9"/>
  <c r="Q19" i="9"/>
  <c r="M8" i="9"/>
  <c r="M9" i="9"/>
  <c r="M10" i="9"/>
  <c r="M11" i="9"/>
  <c r="M12" i="9"/>
  <c r="M13" i="9"/>
  <c r="M14" i="9"/>
  <c r="M15" i="9"/>
  <c r="M16" i="9"/>
  <c r="M17" i="9"/>
  <c r="M18" i="9"/>
  <c r="M19" i="9"/>
  <c r="Q18" i="9"/>
  <c r="Q17" i="9"/>
  <c r="Q16" i="9"/>
  <c r="Q15" i="9"/>
  <c r="Q14" i="9"/>
  <c r="Q13" i="9"/>
  <c r="Q12" i="9"/>
  <c r="Q11" i="9"/>
  <c r="Q10" i="9"/>
  <c r="Q9" i="9"/>
  <c r="Q8" i="9"/>
  <c r="Q7" i="9"/>
  <c r="G7" i="10"/>
  <c r="M4" i="10"/>
  <c r="G6" i="10"/>
  <c r="M6" i="10"/>
  <c r="M7" i="10"/>
  <c r="M5" i="10"/>
  <c r="M3" i="10"/>
  <c r="L18" i="8"/>
  <c r="H8" i="8"/>
  <c r="H9" i="8"/>
  <c r="H10" i="8"/>
  <c r="H11" i="8"/>
  <c r="H12" i="8"/>
  <c r="H13" i="8"/>
  <c r="H14" i="8"/>
  <c r="H15" i="8"/>
  <c r="H16" i="8"/>
  <c r="H17" i="8"/>
  <c r="H18" i="8"/>
  <c r="L17" i="8"/>
  <c r="L16" i="8"/>
  <c r="L15" i="8"/>
  <c r="L14" i="8"/>
  <c r="L13" i="8"/>
  <c r="L12" i="8"/>
  <c r="L11" i="8"/>
  <c r="L10" i="8"/>
  <c r="L9" i="8"/>
  <c r="L8" i="8"/>
  <c r="L7" i="8"/>
  <c r="I3" i="8"/>
  <c r="S29" i="9"/>
  <c r="S30" i="9"/>
  <c r="S31" i="9"/>
  <c r="S32" i="9"/>
  <c r="S33" i="9"/>
  <c r="S34" i="9"/>
  <c r="S35" i="9"/>
  <c r="S36" i="9"/>
  <c r="S37" i="9"/>
  <c r="S38" i="9"/>
  <c r="S39" i="9"/>
  <c r="S40" i="9"/>
  <c r="W32" i="9"/>
  <c r="W33" i="9"/>
  <c r="W34" i="9"/>
  <c r="W35" i="9"/>
  <c r="W36" i="9"/>
  <c r="W37" i="9"/>
  <c r="W38" i="9"/>
  <c r="W39" i="9"/>
  <c r="W40" i="9"/>
  <c r="W31" i="9"/>
  <c r="W30" i="9"/>
  <c r="W29" i="9"/>
  <c r="W28" i="9"/>
  <c r="T24" i="9"/>
  <c r="A8" i="8"/>
  <c r="A9" i="8"/>
  <c r="A10" i="8"/>
  <c r="A11" i="8"/>
  <c r="A12" i="8"/>
  <c r="A13" i="8"/>
  <c r="A14" i="8"/>
  <c r="A15" i="8"/>
  <c r="A16" i="8"/>
  <c r="A17" i="8"/>
  <c r="A18" i="8"/>
  <c r="E18" i="8"/>
  <c r="E17" i="8"/>
  <c r="E16" i="8"/>
  <c r="E15" i="8"/>
  <c r="E14" i="8"/>
  <c r="E13" i="8"/>
  <c r="E12" i="8"/>
  <c r="E11" i="8"/>
  <c r="E10" i="8"/>
  <c r="E9" i="8"/>
  <c r="E8" i="8"/>
  <c r="E7" i="8"/>
  <c r="B3" i="8"/>
  <c r="E22" i="7"/>
  <c r="E24" i="7"/>
  <c r="E23" i="7"/>
  <c r="E21" i="7"/>
  <c r="E20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B3" i="7"/>
  <c r="E8" i="6"/>
  <c r="E9" i="6"/>
  <c r="E10" i="6"/>
  <c r="E11" i="6"/>
  <c r="E12" i="6"/>
  <c r="E13" i="6"/>
  <c r="E14" i="6"/>
  <c r="E15" i="6"/>
  <c r="E16" i="6"/>
  <c r="E17" i="6"/>
  <c r="E18" i="6"/>
  <c r="E19" i="6"/>
  <c r="E7" i="6"/>
  <c r="A8" i="6"/>
  <c r="A9" i="6"/>
  <c r="A10" i="6"/>
  <c r="A11" i="6"/>
  <c r="A12" i="6"/>
  <c r="A13" i="6"/>
  <c r="A14" i="6"/>
  <c r="A15" i="6"/>
  <c r="A16" i="6"/>
  <c r="A17" i="6"/>
  <c r="A18" i="6"/>
  <c r="A19" i="6"/>
  <c r="B3" i="6"/>
  <c r="C24" i="5"/>
  <c r="F14" i="5"/>
  <c r="F13" i="5"/>
  <c r="F12" i="5"/>
  <c r="F11" i="5"/>
  <c r="F10" i="5"/>
  <c r="F9" i="5"/>
  <c r="F8" i="5"/>
  <c r="F7" i="5"/>
  <c r="F6" i="5"/>
  <c r="F5" i="5"/>
  <c r="F4" i="5"/>
  <c r="F3" i="5"/>
  <c r="K24" i="5"/>
  <c r="G24" i="5"/>
  <c r="A4" i="5"/>
  <c r="A5" i="5"/>
  <c r="A6" i="5"/>
  <c r="A7" i="5"/>
  <c r="A8" i="5"/>
  <c r="A9" i="5"/>
  <c r="A10" i="5"/>
  <c r="A11" i="5"/>
  <c r="A12" i="5"/>
  <c r="A13" i="5"/>
  <c r="A14" i="5"/>
  <c r="F15" i="4"/>
  <c r="F14" i="4"/>
  <c r="F13" i="4"/>
  <c r="F12" i="4"/>
  <c r="F11" i="4"/>
  <c r="F10" i="4"/>
  <c r="F9" i="4"/>
  <c r="F8" i="4"/>
  <c r="F7" i="4"/>
  <c r="F6" i="4"/>
  <c r="F5" i="4"/>
  <c r="F4" i="4"/>
  <c r="F3" i="4"/>
  <c r="C27" i="4"/>
  <c r="G27" i="4"/>
  <c r="J15" i="4"/>
  <c r="A4" i="4"/>
  <c r="A5" i="4"/>
  <c r="A6" i="4"/>
  <c r="A7" i="4"/>
  <c r="A8" i="4"/>
  <c r="A9" i="4"/>
  <c r="A10" i="4"/>
  <c r="A11" i="4"/>
  <c r="A12" i="4"/>
  <c r="A13" i="4"/>
  <c r="A14" i="4"/>
  <c r="A15" i="4"/>
  <c r="J14" i="4"/>
  <c r="J13" i="4"/>
  <c r="J12" i="4"/>
  <c r="J11" i="4"/>
  <c r="J10" i="4"/>
  <c r="J9" i="4"/>
  <c r="J8" i="4"/>
  <c r="J7" i="4"/>
  <c r="J6" i="4"/>
  <c r="J5" i="4"/>
  <c r="J4" i="4"/>
  <c r="J3" i="4"/>
  <c r="J15" i="3"/>
  <c r="J14" i="3"/>
  <c r="J13" i="3"/>
  <c r="J12" i="3"/>
  <c r="J11" i="3"/>
  <c r="J10" i="3"/>
  <c r="J9" i="3"/>
  <c r="J8" i="3"/>
  <c r="J7" i="3"/>
  <c r="J6" i="3"/>
  <c r="J5" i="3"/>
  <c r="J4" i="3"/>
  <c r="J3" i="3"/>
  <c r="G27" i="3"/>
  <c r="C27" i="3"/>
  <c r="A4" i="3"/>
  <c r="A5" i="3"/>
  <c r="A6" i="3"/>
  <c r="A7" i="3"/>
  <c r="A8" i="3"/>
  <c r="A9" i="3"/>
  <c r="A10" i="3"/>
  <c r="A11" i="3"/>
  <c r="A12" i="3"/>
  <c r="A13" i="3"/>
  <c r="A14" i="3"/>
  <c r="A15" i="3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39" i="2"/>
  <c r="S37" i="2"/>
  <c r="S33" i="2"/>
  <c r="S29" i="2"/>
  <c r="Z24" i="2"/>
  <c r="O24" i="2"/>
  <c r="K24" i="2"/>
  <c r="C24" i="2"/>
  <c r="G2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4" i="1"/>
</calcChain>
</file>

<file path=xl/connections.xml><?xml version="1.0" encoding="utf-8"?>
<connections xmlns="http://schemas.openxmlformats.org/spreadsheetml/2006/main">
  <connection id="1" name="12w_0o" type="6" refreshedVersion="0" background="1" saveData="1">
    <textPr fileType="mac" sourceFile="/Users/Sreela/Documents/School/Princeton/Year3/STARnet/Research2017_Sreela/dl_models stuff/12w_0o.txt" delimited="0">
      <textFields count="3">
        <textField/>
        <textField position="24"/>
        <textField position="49"/>
      </textFields>
    </textPr>
  </connection>
  <connection id="2" name="12w_25o" type="6" refreshedVersion="0" background="1" saveData="1">
    <textPr fileType="mac" sourceFile="/Users/Sreela/Documents/School/Princeton/Year3/STARnet/Research2017_Sreela/dl_models stuff/12w_25o.txt" delimited="0">
      <textFields count="3">
        <textField/>
        <textField position="24"/>
        <textField position="49"/>
      </textFields>
    </textPr>
  </connection>
  <connection id="3" name="12w_50o" type="6" refreshedVersion="0" background="1" saveData="1">
    <textPr fileType="mac" sourceFile="/Users/Sreela/Documents/School/Princeton/Year3/STARnet/Research2017_Sreela/dl_models stuff/12w_50o.txt" delimited="0">
      <textFields count="3">
        <textField/>
        <textField position="24"/>
        <textField position="49"/>
      </textFields>
    </textPr>
  </connection>
  <connection id="4" name="12w_50o_128hd" type="6" refreshedVersion="0" background="1" saveData="1">
    <textPr fileType="mac" sourceFile="/Users/Sreela/Documents/School/Princeton/Year3/STARnet/Research2017_Sreela/dl_models stuff/12w_50o_128hd.txt" delimited="0">
      <textFields count="3">
        <textField/>
        <textField position="24"/>
        <textField position="49"/>
      </textFields>
    </textPr>
  </connection>
  <connection id="5" name="12w_50o_256hd" type="6" refreshedVersion="0" background="1" saveData="1">
    <textPr fileType="mac" sourceFile="/Users/Sreela/Documents/School/Princeton/Year3/STARnet/Research2017_Sreela/dl_models stuff/12w_50o_256hd.txt" delimited="0">
      <textFields count="3">
        <textField/>
        <textField position="24"/>
        <textField position="49"/>
      </textFields>
    </textPr>
  </connection>
  <connection id="6" name="12w_50o_56hd_5L_77sf" type="6" refreshedVersion="0" background="1" saveData="1">
    <textPr fileType="mac" sourceFile="/Users/Sreela/Documents/School/Princeton/Year3/STARnet/Research2017_Sreela/dl_models stuff/12w_50o_56hd_5L_77sf.txt" delimited="0">
      <textFields count="3">
        <textField/>
        <textField position="24"/>
        <textField position="49"/>
      </textFields>
    </textPr>
  </connection>
  <connection id="7" name="12w_50o_58hd_4L_77sf" type="6" refreshedVersion="0" background="1" saveData="1">
    <textPr fileType="mac" sourceFile="/Users/Sreela/Documents/School/Princeton/Year3/STARnet/Research2017_Sreela/dl_models stuff/12w_50o_58hd_4L_77sf.txt" delimited="0">
      <textFields count="3">
        <textField/>
        <textField position="24"/>
        <textField position="49"/>
      </textFields>
    </textPr>
  </connection>
  <connection id="8" name="12w_50o_64hd" type="6" refreshedVersion="0" background="1" saveData="1">
    <textPr fileType="mac" sourceFile="/Users/Sreela/Documents/School/Princeton/Year3/STARnet/Research2017_Sreela/dl_models stuff/12w_50o_64hd.txt" delimited="0">
      <textFields count="3">
        <textField/>
        <textField position="24"/>
        <textField position="49"/>
      </textFields>
    </textPr>
  </connection>
  <connection id="9" name="12w_50o1" type="6" refreshedVersion="0" deleted="1" background="1" saveData="1">
    <textPr fileType="mac" sourceFile="/Users/Sreela/Documents/School/Princeton/Year3/STARnet/Research2017_Sreela/dl_models stuff/12w_50o.txt" delimited="0">
      <textFields count="3">
        <textField/>
        <textField position="24"/>
        <textField position="49"/>
      </textFields>
    </textPr>
  </connection>
  <connection id="10" name="12w_75o" type="6" refreshedVersion="0" background="1" saveData="1">
    <textPr fileType="mac" sourceFile="/Users/Sreela/Documents/School/Princeton/Year3/STARnet/Research2017_Sreela/dl_models stuff/12w_75o.txt" delimited="0">
      <textFields count="3">
        <textField/>
        <textField position="24"/>
        <textField position="49"/>
      </textFields>
    </textPr>
  </connection>
  <connection id="11" name="DoG_rescale_16w_50o_112hd_5L" type="6" refreshedVersion="0" background="1" saveData="1">
    <textPr fileType="mac" sourceFile="/Users/Sreela/Documents/School/Princeton/Year3/STARnet/Research2017_Sreela/dl_models additional files/HAR output precision recall files/DoG_rescale_16w_50o_112hd_5L.txt" delimited="0">
      <textFields count="3">
        <textField/>
        <textField position="24"/>
        <textField position="49"/>
      </textFields>
    </textPr>
  </connection>
  <connection id="12" name="DoG_rescale_16w_50o_120hd_5L" type="6" refreshedVersion="0" background="1" saveData="1">
    <textPr fileType="mac" sourceFile="/Users/Sreela/Documents/School/Princeton/Year3/STARnet/Research2017_Sreela/dl_models additional files/HAR output precision recall files/DoG_rescale_16w_50o_120hd_5L.txt" delimited="0">
      <textFields count="3">
        <textField/>
        <textField position="24"/>
        <textField position="49"/>
      </textFields>
    </textPr>
  </connection>
  <connection id="13" name="opportunity_12w_50o_48hd_5L" type="6" refreshedVersion="0" background="1" saveData="1">
    <textPr fileType="mac" sourceFile="/Users/Sreela/Documents/School/Princeton/Year3/STARnet/Research2017_Sreela/dl_models additional files/HAR output precision recall files/opportunity_12w_50o_48hd_5L.txt" delimited="0">
      <textFields count="3">
        <textField/>
        <textField position="24"/>
        <textField position="49"/>
      </textFields>
    </textPr>
  </connection>
  <connection id="14" name="pamap2_nanLI_18w_10o_54hd_5L" type="6" refreshedVersion="0" background="1" saveData="1">
    <textPr fileType="mac" sourceFile="/Users/Sreela/Documents/School/Princeton/Year3/STARnet/Research2017_Sreela/DL_har_datasets/pamap2_nanLI_18w_10o_54hd_5L.txt" delimited="0">
      <textFields count="3">
        <textField/>
        <textField position="24"/>
        <textField position="49"/>
      </textFields>
    </textPr>
  </connection>
  <connection id="15" name="pamap2_nanLI_18w_10o_55hd_5L_again" type="6" refreshedVersion="0" background="1" saveData="1">
    <textPr fileType="mac" sourceFile="/Users/Sreela/Documents/School/Princeton/Year3/STARnet/Research2017_Sreela/DL_har_datasets/pamap2_nanLI_18w_10o_55hd_5L_again.txt" delimited="0">
      <textFields count="3">
        <textField/>
        <textField position="24"/>
        <textField position="49"/>
      </textFields>
    </textPr>
  </connection>
  <connection id="16" name="pamap2_rescale_nanLI_18w_10o_55hd_5L" type="6" refreshedVersion="0" background="1" saveData="1">
    <textPr fileType="mac" sourceFile="/Users/Sreela/Documents/School/Princeton/Year3/STARnet/Research2017_Sreela/dl_models additional files/HAR output precision recall files/pamap2_rescale_nanLI_18w_10o_55hd_5L.txt" delimited="0">
      <textFields count="3">
        <textField/>
        <textField position="24"/>
        <textField position="49"/>
      </textFields>
    </textPr>
  </connection>
  <connection id="17" name="UCISmartphone_64w_50o_72hd_5L_again" type="6" refreshedVersion="0" background="1" saveData="1">
    <textPr fileType="mac" sourceFile="/Users/Sreela/Documents/School/Princeton/Year3/STARnet/Research2017_Sreela/UCISmartphone_64w_50o_72hd_5L_again.txt" delimited="0">
      <textFields count="3">
        <textField/>
        <textField position="24"/>
        <textField position="49"/>
      </textFields>
    </textPr>
  </connection>
  <connection id="18" name="UCISmartphone_64w_50o_92hd_5L_again" type="6" refreshedVersion="0" background="1" saveData="1">
    <textPr fileType="mac" sourceFile="/Users/Sreela/Documents/School/Princeton/Year3/STARnet/Research2017_Sreela/UCISmartphone_64w_50o_92hd_5L_again.txt" delimited="0">
      <textFields count="3">
        <textField/>
        <textField position="24"/>
        <textField position="49"/>
      </textFields>
    </textPr>
  </connection>
  <connection id="19" name="UCISmartphoneProcessed_1w_0o_70hd_5L" type="6" refreshedVersion="0" background="1" saveData="1">
    <textPr fileType="mac" sourceFile="/Users/Sreela/Documents/School/Princeton/Year3/STARnet/Research2017_Sreela/DL_har_datasets/UCISmartphoneProcessed_1w_0o_70hd_5L.txt" delimited="0">
      <textFields count="3">
        <textField/>
        <textField position="24"/>
        <textField position="49"/>
      </textFields>
    </textPr>
  </connection>
  <connection id="20" name="UCISmartphoneProcessed_1w_0o_74hd_5L" type="6" refreshedVersion="0" background="1" saveData="1">
    <textPr fileType="mac" sourceFile="/Users/Sreela/Documents/School/Princeton/Year3/STARnet/Research2017_Sreela/DL_har_datasets/UCISmartphoneProcessed_1w_0o_74hd_5L.txt" delimited="0">
      <textFields count="3">
        <textField/>
        <textField position="24"/>
        <textField position="49"/>
      </textFields>
    </textPr>
  </connection>
  <connection id="21" name="UCISmartphoneProcessed_1w_0o_76hd_5L" type="6" refreshedVersion="0" background="1" saveData="1">
    <textPr fileType="mac" sourceFile="/Users/Sreela/Documents/School/Princeton/Year3/STARnet/Research2017_Sreela/DL_har_datasets/UCISmartphoneProcessed_1w_0o_76hd_5L.txt" delimited="0">
      <textFields count="3">
        <textField/>
        <textField position="24"/>
        <textField position="49"/>
      </textFields>
    </textPr>
  </connection>
</connections>
</file>

<file path=xl/sharedStrings.xml><?xml version="1.0" encoding="utf-8"?>
<sst xmlns="http://schemas.openxmlformats.org/spreadsheetml/2006/main" count="742" uniqueCount="213">
  <si>
    <t>Precision</t>
  </si>
  <si>
    <t>Recall</t>
  </si>
  <si>
    <t>N</t>
  </si>
  <si>
    <t>Fm</t>
  </si>
  <si>
    <t>Fw</t>
  </si>
  <si>
    <t>MB</t>
  </si>
  <si>
    <t>60 - 3L</t>
  </si>
  <si>
    <t>60 - 5L</t>
  </si>
  <si>
    <t>58 - 4L</t>
  </si>
  <si>
    <t>Other</t>
  </si>
  <si>
    <t>Open Door 1</t>
  </si>
  <si>
    <t>Open Door 2</t>
  </si>
  <si>
    <t>Close Door 1</t>
  </si>
  <si>
    <t>Close Door 2</t>
  </si>
  <si>
    <t>Open Fridge</t>
  </si>
  <si>
    <t>Close Fridge</t>
  </si>
  <si>
    <t>Open Dishwasher</t>
  </si>
  <si>
    <t>Close Dishwasher</t>
  </si>
  <si>
    <t>Open Drawer 1</t>
  </si>
  <si>
    <t>Close Drawer 2</t>
  </si>
  <si>
    <t>Close Drawer 1</t>
  </si>
  <si>
    <t>Open Drawer 2</t>
  </si>
  <si>
    <t>Open Drawer 3</t>
  </si>
  <si>
    <t>Close Drawer 3</t>
  </si>
  <si>
    <t>Clean Table</t>
  </si>
  <si>
    <t>Drink from Cup</t>
  </si>
  <si>
    <t>Toggle Switch</t>
  </si>
  <si>
    <t>e10</t>
  </si>
  <si>
    <t>e20</t>
  </si>
  <si>
    <t>e50</t>
  </si>
  <si>
    <t>e100</t>
  </si>
  <si>
    <t>e75</t>
  </si>
  <si>
    <t>e65</t>
  </si>
  <si>
    <t>5L</t>
  </si>
  <si>
    <t>e25</t>
  </si>
  <si>
    <t>Lying</t>
  </si>
  <si>
    <t>Sitting</t>
  </si>
  <si>
    <t>Standing</t>
  </si>
  <si>
    <t>Walking</t>
  </si>
  <si>
    <t>Running</t>
  </si>
  <si>
    <t>Cycling</t>
  </si>
  <si>
    <t>Nordic Walking</t>
  </si>
  <si>
    <t>Ascending stairs</t>
  </si>
  <si>
    <t>Descending stairs</t>
  </si>
  <si>
    <t>Vacuum cleaning</t>
  </si>
  <si>
    <t>Ironing</t>
  </si>
  <si>
    <t>Jump rope</t>
  </si>
  <si>
    <t>mF</t>
  </si>
  <si>
    <t>wF</t>
  </si>
  <si>
    <t>WALKING </t>
  </si>
  <si>
    <t>WALKING_UPSTAIRS  </t>
  </si>
  <si>
    <t>WALKING_DOWNSTAIRS</t>
  </si>
  <si>
    <t>SITTING        </t>
  </si>
  <si>
    <t>STANDING</t>
  </si>
  <si>
    <t>LAYING   </t>
  </si>
  <si>
    <t>STAND_TO_SIT   </t>
  </si>
  <si>
    <t>SIT_TO_STAND</t>
  </si>
  <si>
    <t>SIT_TO_LIE</t>
  </si>
  <si>
    <t>LIE_TO_SIT</t>
  </si>
  <si>
    <t>STAND_TO_LIE</t>
  </si>
  <si>
    <t>LIE_TO_STAND     </t>
  </si>
  <si>
    <t>e30</t>
  </si>
  <si>
    <t>correct</t>
  </si>
  <si>
    <t>total</t>
  </si>
  <si>
    <t>Accuracy</t>
  </si>
  <si>
    <t>Class</t>
  </si>
  <si>
    <t>Correct</t>
  </si>
  <si>
    <t>Incorrect</t>
  </si>
  <si>
    <t>Opportunity</t>
  </si>
  <si>
    <t>DoG</t>
  </si>
  <si>
    <t>Pamap2</t>
  </si>
  <si>
    <t>Smartphone Raw</t>
  </si>
  <si>
    <t>Smartphone Processed</t>
  </si>
  <si>
    <t>DL_Models</t>
  </si>
  <si>
    <t>e</t>
  </si>
  <si>
    <t>SW Simulation</t>
  </si>
  <si>
    <t>Test Accuracy</t>
  </si>
  <si>
    <t>% Correct</t>
  </si>
  <si>
    <t>Train Accuracy</t>
  </si>
  <si>
    <t>Training</t>
  </si>
  <si>
    <t>Training Samples</t>
  </si>
  <si>
    <t>Test Samples</t>
  </si>
  <si>
    <t>No freeze</t>
  </si>
  <si>
    <t>freeze</t>
  </si>
  <si>
    <t>Opportunity48</t>
  </si>
  <si>
    <t>[  9.51078628e-01   9.53777042e-01   8.45900000e+03]</t>
  </si>
  <si>
    <t> [  6.58227848e-01   6.50000000e-01   8.00000000e+01]</t>
  </si>
  <si>
    <t> [  6.87500000e-01   4.68085106e-01   9.40000000e+01]</t>
  </si>
  <si>
    <t> [  3.33333333e-01   1.48148148e-01   5.40000000e+01]</t>
  </si>
  <si>
    <t> [  5.98290598e-01   9.09090909e-01   7.70000000e+01]</t>
  </si>
  <si>
    <t> [  6.80751174e-01   6.90476190e-01   2.10000000e+02]</t>
  </si>
  <si>
    <t> [  6.25668449e-01   7.40506329e-01   1.58000000e+02]</t>
  </si>
  <si>
    <t> [  6.10000000e-01   5.98039216e-01   1.02000000e+02]</t>
  </si>
  <si>
    <t> [  5.20408163e-01   6.45569620e-01   7.90000000e+01]</t>
  </si>
  <si>
    <t> [  4.56140351e-01   5.53191489e-01   4.70000000e+01]</t>
  </si>
  <si>
    <t> [  3.33333333e-01   5.31250000e-01   3.20000000e+01]</t>
  </si>
  <si>
    <t> [  8.26086957e-01   4.52380952e-01   4.20000000e+01]</t>
  </si>
  <si>
    <t> [  5.00000000e-01   1.90476190e-01   4.20000000e+01]</t>
  </si>
  <si>
    <t> [  5.78313253e-01   8.88888889e-01   5.40000000e+01]</t>
  </si>
  <si>
    <t> [  5.61403509e-01   6.27450980e-01   5.10000000e+01]</t>
  </si>
  <si>
    <t> [  4.03846154e-01   2.44186047e-01   8.60000000e+01]</t>
  </si>
  <si>
    <t> [  5.55000000e-01   4.49392713e-01   2.47000000e+02]</t>
  </si>
  <si>
    <t> [  7.01030928e-01   7.81609195e-01   8.70000000e+01]]</t>
  </si>
  <si>
    <t>MF</t>
  </si>
  <si>
    <t>WF</t>
  </si>
  <si>
    <t>[[  2.43330267e-01   5.39245668e-01   1.96200000e+03]</t>
  </si>
  <si>
    <t> [  0.00000000e+00   0.00000000e+00   4.10000000e+02]</t>
  </si>
  <si>
    <t> [  1.40056022e-03   2.47524752e-03   4.04000000e+02]</t>
  </si>
  <si>
    <t> [  0.00000000e+00   0.00000000e+00   4.27000000e+02]</t>
  </si>
  <si>
    <t> [  1.25118483e-01   2.92682927e-01   4.51000000e+02]</t>
  </si>
  <si>
    <t> [  4.73214286e-01   1.32500000e-01   4.00000000e+02]</t>
  </si>
  <si>
    <t> [             nan   0.00000000e+00   3.59000000e+02]</t>
  </si>
  <si>
    <t> [  1.00000000e+00   2.13675214e-03   4.68000000e+02]</t>
  </si>
  <si>
    <t> [             nan   0.00000000e+00   2.33000000e+02]</t>
  </si>
  <si>
    <t> [  1.73913043e-01   2.03045685e-02   1.97000000e+02]</t>
  </si>
  <si>
    <t> [  0.00000000e+00   0.00000000e+00   3.70000000e+02]</t>
  </si>
  <si>
    <t> [  0.00000000e+00   0.00000000e+00   6.62000000e+02]</t>
  </si>
  <si>
    <t> [  0.00000000e+00   0.00000000e+00   4.00000000e+00]]</t>
  </si>
  <si>
    <t>[[  7.61820592e-01   6.73964034e-01   2.55800000e+03]</t>
  </si>
  <si>
    <t> [  7.67586821e-01   8.50098619e-01   1.01400000e+03]</t>
  </si>
  <si>
    <t> [  8.55698529e-01   9.38508065e-01   9.92000000e+02]</t>
  </si>
  <si>
    <t> [  9.49656751e-01   8.87700535e-01   9.35000000e+02]</t>
  </si>
  <si>
    <t> [  7.35107731e-01   9.09803922e-01   1.27500000e+03]</t>
  </si>
  <si>
    <t> [  7.21839080e-01   7.05617978e-01   1.33500000e+03]</t>
  </si>
  <si>
    <t> [  9.77510040e-01   9.13663664e-01   1.33200000e+03]</t>
  </si>
  <si>
    <t> [  6.23188406e-01   4.83146067e-01   8.90000000e+01]</t>
  </si>
  <si>
    <t> [  3.97849462e-01   5.13888889e-01   7.20000000e+01]</t>
  </si>
  <si>
    <t> [  6.55913978e-01   5.54545455e-01   1.10000000e+02]</t>
  </si>
  <si>
    <t> [  6.30136986e-01   4.94623656e-01   9.30000000e+01]</t>
  </si>
  <si>
    <t> [  5.31914894e-01   4.85436893e-01   1.03000000e+02]</t>
  </si>
  <si>
    <t> [  4.85436893e-01   5.37634409e-01   9.30000000e+01]]</t>
  </si>
  <si>
    <t>[[  9.26275992e-01   9.87903226e-01   4.96000000e+02]</t>
  </si>
  <si>
    <t> [  9.53539823e-01   9.15074310e-01   4.71000000e+02]</t>
  </si>
  <si>
    <t> [  9.58333333e-01   9.30952381e-01   4.20000000e+02]</t>
  </si>
  <si>
    <t> [  9.48164147e-01   8.64173228e-01   5.08000000e+02]</t>
  </si>
  <si>
    <t> [  8.78489327e-01   9.62230216e-01   5.56000000e+02]</t>
  </si>
  <si>
    <t> [  1.00000000e+00   9.85321101e-01   5.45000000e+02]</t>
  </si>
  <si>
    <t> [  7.20000000e-01   7.82608696e-01   2.30000000e+01]</t>
  </si>
  <si>
    <t> [  1.00000000e+00   8.00000000e-01   1.00000000e+01]</t>
  </si>
  <si>
    <t> [  6.44444444e-01   9.06250000e-01   3.20000000e+01]</t>
  </si>
  <si>
    <t> [  6.66666667e-01   1.60000000e-01   2.50000000e+01]</t>
  </si>
  <si>
    <t> [  7.89473684e-01   6.12244898e-01   4.90000000e+01]</t>
  </si>
  <si>
    <t> [  5.23809524e-01   8.14814815e-01   2.70000000e+01]]</t>
  </si>
  <si>
    <t>[  4.41748052e-01   1.00000000e+00   4.47800000e+03]</t>
  </si>
  <si>
    <t> [             nan   0.00000000e+00   4.93300000e+03]</t>
  </si>
  <si>
    <t> [             nan   0.00000000e+00   7.26000000e+02]]</t>
  </si>
  <si>
    <t>Differences</t>
  </si>
  <si>
    <t>Dataset</t>
  </si>
  <si>
    <t>Total Cycles</t>
  </si>
  <si>
    <t>Memory Loads</t>
  </si>
  <si>
    <t>MAC ops</t>
  </si>
  <si>
    <t>Input Size</t>
  </si>
  <si>
    <t>Output Size</t>
  </si>
  <si>
    <t>Description</t>
  </si>
  <si>
    <t>Hidden Dim</t>
  </si>
  <si>
    <t>Preprocessing</t>
  </si>
  <si>
    <t>Inference/sec</t>
  </si>
  <si>
    <t>Chip</t>
  </si>
  <si>
    <t>HAR; activities of daily living</t>
  </si>
  <si>
    <t>HAR; 18 midlevel gestures</t>
  </si>
  <si>
    <t>HAR; basic activities</t>
  </si>
  <si>
    <t>HAR; detecting freezing incidents for Parkinson's patients</t>
  </si>
  <si>
    <t>56-56-56-56</t>
  </si>
  <si>
    <t>Window segmenation; window =12 samples (0.36 s); overlap = 50%</t>
  </si>
  <si>
    <t>Window segmenation; window =18 samples (0.56 s); overlap = -10%</t>
  </si>
  <si>
    <t>Window segmenation; window =16 samples (0.48 s); overlap = 50%</t>
  </si>
  <si>
    <t>Window segmenation; window =64 samples (1.28 s); overlap = 50%</t>
  </si>
  <si>
    <t>Window segmenation; noise filters; window =128 samples (2.56 s); overlap = 50%; time and frequency calculations</t>
  </si>
  <si>
    <t>0.36 s</t>
  </si>
  <si>
    <t>0.56 s</t>
  </si>
  <si>
    <t>0.48 s</t>
  </si>
  <si>
    <t>1.28 s</t>
  </si>
  <si>
    <t>2.56 s</t>
  </si>
  <si>
    <t>Test accuracy</t>
  </si>
  <si>
    <t>nan</t>
  </si>
  <si>
    <t>[[   0.84647303    0.77862595  262.        ]</t>
  </si>
  <si>
    <t> [   1.            0.94878049  410.        ]</t>
  </si>
  <si>
    <t> [   1.            0.93617021  329.        ]</t>
  </si>
  <si>
    <t> [          nan           nan    0.        ]</t>
  </si>
  <si>
    <t> [   0.                   nan    0.        ]</t>
  </si>
  <si>
    <t> [          nan           nan    0.        ]]</t>
  </si>
  <si>
    <t>55 - rescaled RIGHT</t>
  </si>
  <si>
    <t>72-72-72-72</t>
  </si>
  <si>
    <t>55-55-55-55</t>
  </si>
  <si>
    <t>112-112-112-112</t>
  </si>
  <si>
    <t>70-70-70-70</t>
  </si>
  <si>
    <t>No Freeze</t>
  </si>
  <si>
    <t>Freeze</t>
  </si>
  <si>
    <t>train</t>
  </si>
  <si>
    <t>test</t>
  </si>
  <si>
    <t>112, window 24</t>
  </si>
  <si>
    <t>recall</t>
  </si>
  <si>
    <t>[  8.38738739e-01   6.23715945e-01   4.47800000e+03]</t>
  </si>
  <si>
    <t> [  6.69221145e-01   8.67423475e-01   4.93300000e+03]</t>
  </si>
  <si>
    <t> [  5.23002421e-01   2.97520661e-01   7.26000000e+02]]</t>
  </si>
  <si>
    <t>[[  5.55680540e-01   7.55351682e-01   1.96200000e+03]</t>
  </si>
  <si>
    <t> [  9.77386935e-01   9.48780488e-01   4.10000000e+02]</t>
  </si>
  <si>
    <t> [  8.32229581e-01   9.33168317e-01   4.04000000e+02]</t>
  </si>
  <si>
    <t> [  7.50000000e-01   1.40515222e-02   4.27000000e+02]</t>
  </si>
  <si>
    <t> [  7.72334294e-01   5.94235033e-01   4.51000000e+02]</t>
  </si>
  <si>
    <t> [  9.92337165e-01   6.47500000e-01   4.00000000e+02]</t>
  </si>
  <si>
    <t> [  9.64285714e-01   9.02506964e-01   3.59000000e+02]</t>
  </si>
  <si>
    <t> [  9.28057554e-01   8.26923077e-01   4.68000000e+02]</t>
  </si>
  <si>
    <t> [  5.60283688e-01   6.78111588e-01   2.33000000e+02]</t>
  </si>
  <si>
    <t> [  5.34482759e-01   4.72081218e-01   1.97000000e+02]</t>
  </si>
  <si>
    <t> [  3.68932039e-01   2.05405405e-01   3.70000000e+02]</t>
  </si>
  <si>
    <t> [  7.59811617e-01   7.31117825e-01   6.62000000e+02]</t>
  </si>
  <si>
    <t> [  2.48447205e-02   1.00000000e+00   4.00000000e+00]]</t>
  </si>
  <si>
    <t>rescaled!</t>
  </si>
  <si>
    <t>Mean Fscore</t>
  </si>
  <si>
    <t>Weighted Fscore</t>
  </si>
  <si>
    <t>Smartphone (Raw)</t>
  </si>
  <si>
    <t>Smartphone (feature extracted)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</si>
</sst>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EA328C"/>
      <name val="Menlo"/>
    </font>
    <font>
      <sz val="12"/>
      <color rgb="FFFF0000"/>
      <name val="Calibri"/>
      <family val="2"/>
      <scheme val="minor"/>
    </font>
    <font>
      <sz val="11"/>
      <color rgb="FFEA328B"/>
      <name val="Menlo"/>
    </font>
    <font>
      <sz val="11"/>
      <color rgb="FF000000"/>
      <name val="Menlo"/>
    </font>
    <font>
      <sz val="12"/>
      <color theme="1"/>
      <name val="Courier"/>
    </font>
    <font>
      <sz val="12"/>
      <color theme="1"/>
      <name val="Andale Mono"/>
    </font>
    <font>
      <sz val="13"/>
      <color rgb="FF222222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1" fontId="1" fillId="0" borderId="0" xfId="0" applyNumberFormat="1" applyFont="1"/>
    <xf numFmtId="0" fontId="5" fillId="0" borderId="0" xfId="0" applyFont="1"/>
    <xf numFmtId="2" fontId="0" fillId="0" borderId="0" xfId="0" applyNumberFormat="1"/>
    <xf numFmtId="0" fontId="0" fillId="2" borderId="0" xfId="0" applyFill="1"/>
    <xf numFmtId="0" fontId="4" fillId="2" borderId="0" xfId="0" applyFont="1" applyFill="1"/>
    <xf numFmtId="1" fontId="0" fillId="0" borderId="0" xfId="0" applyNumberFormat="1"/>
    <xf numFmtId="0" fontId="0" fillId="3" borderId="0" xfId="0" applyFill="1"/>
    <xf numFmtId="2" fontId="0" fillId="0" borderId="0" xfId="0" applyNumberFormat="1" applyFill="1"/>
    <xf numFmtId="1" fontId="0" fillId="0" borderId="0" xfId="0" applyNumberFormat="1" applyFill="1"/>
    <xf numFmtId="165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2" fontId="0" fillId="2" borderId="0" xfId="0" applyNumberFormat="1" applyFill="1"/>
    <xf numFmtId="10" fontId="0" fillId="2" borderId="0" xfId="0" applyNumberFormat="1" applyFill="1"/>
    <xf numFmtId="1" fontId="1" fillId="0" borderId="0" xfId="0" applyNumberFormat="1" applyFont="1" applyFill="1"/>
    <xf numFmtId="0" fontId="4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10" fillId="2" borderId="0" xfId="0" applyFont="1" applyFill="1"/>
    <xf numFmtId="166" fontId="0" fillId="0" borderId="0" xfId="0" applyNumberFormat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0" fillId="2" borderId="0" xfId="0" applyNumberFormat="1" applyFill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Test</a:t>
            </a:r>
            <a:r>
              <a:rPr lang="en-US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 Accuracy</a:t>
            </a:r>
            <a:endParaRPr lang="en-US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00851441629"/>
          <c:y val="0.185648148148148"/>
          <c:w val="0.706690168630882"/>
          <c:h val="0.598518883056285"/>
        </c:manualLayout>
      </c:layout>
      <c:barChart>
        <c:barDir val="col"/>
        <c:grouping val="clustered"/>
        <c:varyColors val="0"/>
        <c:ser>
          <c:idx val="0"/>
          <c:order val="0"/>
          <c:tx>
            <c:v>DL Models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DL_modelsVS.swSimulation!$A$3:$A$7</c:f>
              <c:strCache>
                <c:ptCount val="5"/>
                <c:pt idx="0">
                  <c:v>Opportunity</c:v>
                </c:pt>
                <c:pt idx="1">
                  <c:v>Pamap2</c:v>
                </c:pt>
                <c:pt idx="2">
                  <c:v>DoG</c:v>
                </c:pt>
                <c:pt idx="3">
                  <c:v>Smartphone (Raw)</c:v>
                </c:pt>
                <c:pt idx="4">
                  <c:v>Smartphone (feature extracted)</c:v>
                </c:pt>
              </c:strCache>
            </c:strRef>
          </c:cat>
          <c:val>
            <c:numRef>
              <c:f>DL_modelsVS.swSimulation!$D$3:$D$7</c:f>
              <c:numCache>
                <c:formatCode>0.00%</c:formatCode>
                <c:ptCount val="5"/>
                <c:pt idx="0">
                  <c:v>0.89210853871048</c:v>
                </c:pt>
                <c:pt idx="1">
                  <c:v>0.678115645205484</c:v>
                </c:pt>
                <c:pt idx="2">
                  <c:v>0.719443622373483</c:v>
                </c:pt>
                <c:pt idx="3">
                  <c:v>0.795508274275035</c:v>
                </c:pt>
                <c:pt idx="4">
                  <c:v>0.926944971537001</c:v>
                </c:pt>
              </c:numCache>
            </c:numRef>
          </c:val>
        </c:ser>
        <c:ser>
          <c:idx val="1"/>
          <c:order val="1"/>
          <c:tx>
            <c:v>SM2/3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DL_modelsVS.swSimulation!$A$3:$A$7</c:f>
              <c:strCache>
                <c:ptCount val="5"/>
                <c:pt idx="0">
                  <c:v>Opportunity</c:v>
                </c:pt>
                <c:pt idx="1">
                  <c:v>Pamap2</c:v>
                </c:pt>
                <c:pt idx="2">
                  <c:v>DoG</c:v>
                </c:pt>
                <c:pt idx="3">
                  <c:v>Smartphone (Raw)</c:v>
                </c:pt>
                <c:pt idx="4">
                  <c:v>Smartphone (feature extracted)</c:v>
                </c:pt>
              </c:strCache>
            </c:strRef>
          </c:cat>
          <c:val>
            <c:numRef>
              <c:f>DL_modelsVS.swSimulation!$G$3:$G$7</c:f>
              <c:numCache>
                <c:formatCode>0.00%</c:formatCode>
                <c:ptCount val="5"/>
                <c:pt idx="0">
                  <c:v>0.896510348965103</c:v>
                </c:pt>
                <c:pt idx="1">
                  <c:v>0.678588309437529</c:v>
                </c:pt>
                <c:pt idx="2">
                  <c:v>0.718950379796784</c:v>
                </c:pt>
                <c:pt idx="3">
                  <c:v>0.795220477952205</c:v>
                </c:pt>
                <c:pt idx="4">
                  <c:v>0.927893738140417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311216"/>
        <c:axId val="1269927296"/>
      </c:barChart>
      <c:catAx>
        <c:axId val="13143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HAR 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269927296"/>
        <c:crosses val="autoZero"/>
        <c:auto val="1"/>
        <c:lblAlgn val="ctr"/>
        <c:lblOffset val="100"/>
        <c:noMultiLvlLbl val="0"/>
      </c:catAx>
      <c:valAx>
        <c:axId val="12699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143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722848369444"/>
          <c:y val="0.419072206399732"/>
          <c:w val="0.154819998665421"/>
          <c:h val="0.2356437736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Recall, 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'Opp_Different Overlap_DLModels'!$A$3:$A$20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cat>
          <c:val>
            <c:numRef>
              <c:f>Opp_DiffHiddenDimSizes_DLModels!$D$3:$D$20</c:f>
              <c:numCache>
                <c:formatCode>0.00</c:formatCode>
                <c:ptCount val="18"/>
                <c:pt idx="0">
                  <c:v>0.970126807689666</c:v>
                </c:pt>
                <c:pt idx="1">
                  <c:v>0.636942684650421</c:v>
                </c:pt>
                <c:pt idx="2">
                  <c:v>0.683673441410064</c:v>
                </c:pt>
                <c:pt idx="3">
                  <c:v>0.558139562606811</c:v>
                </c:pt>
                <c:pt idx="4">
                  <c:v>0.921787738800048</c:v>
                </c:pt>
                <c:pt idx="5">
                  <c:v>0.748329639434814</c:v>
                </c:pt>
                <c:pt idx="6">
                  <c:v>0.769999980926513</c:v>
                </c:pt>
                <c:pt idx="7">
                  <c:v>0.746666669845581</c:v>
                </c:pt>
                <c:pt idx="8">
                  <c:v>0.587301611900329</c:v>
                </c:pt>
                <c:pt idx="9">
                  <c:v>0.426829278469085</c:v>
                </c:pt>
                <c:pt idx="10">
                  <c:v>0.46428570151329</c:v>
                </c:pt>
                <c:pt idx="11">
                  <c:v>0.353658527135848</c:v>
                </c:pt>
                <c:pt idx="12">
                  <c:v>0.223880603909492</c:v>
                </c:pt>
                <c:pt idx="13">
                  <c:v>0.795081973075866</c:v>
                </c:pt>
                <c:pt idx="14">
                  <c:v>0.584905683994293</c:v>
                </c:pt>
                <c:pt idx="15">
                  <c:v>0.48019802570343</c:v>
                </c:pt>
                <c:pt idx="16">
                  <c:v>0.617563724517822</c:v>
                </c:pt>
                <c:pt idx="17">
                  <c:v>0.646766185760498</c:v>
                </c:pt>
              </c:numCache>
            </c:numRef>
          </c:val>
          <c:smooth val="0"/>
        </c:ser>
        <c:ser>
          <c:idx val="1"/>
          <c:order val="1"/>
          <c:tx>
            <c:v>Recall, 256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'Opp_Different Overlap_DLModels'!$A$3:$A$20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cat>
          <c:val>
            <c:numRef>
              <c:f>Opp_DiffHiddenDimSizes_DLModels!$H$3:$H$20</c:f>
              <c:numCache>
                <c:formatCode>0.00</c:formatCode>
                <c:ptCount val="18"/>
                <c:pt idx="0">
                  <c:v>0.968443810939788</c:v>
                </c:pt>
                <c:pt idx="1">
                  <c:v>0.62420380115509</c:v>
                </c:pt>
                <c:pt idx="2">
                  <c:v>0.739795923233032</c:v>
                </c:pt>
                <c:pt idx="3">
                  <c:v>0.503875970840454</c:v>
                </c:pt>
                <c:pt idx="4">
                  <c:v>0.843575417995452</c:v>
                </c:pt>
                <c:pt idx="5">
                  <c:v>0.648106932640075</c:v>
                </c:pt>
                <c:pt idx="6">
                  <c:v>0.87333333492279</c:v>
                </c:pt>
                <c:pt idx="7">
                  <c:v>0.737777769565582</c:v>
                </c:pt>
                <c:pt idx="8">
                  <c:v>0.4867724776268</c:v>
                </c:pt>
                <c:pt idx="9">
                  <c:v>0.524390220642089</c:v>
                </c:pt>
                <c:pt idx="10">
                  <c:v>0.321428567171096</c:v>
                </c:pt>
                <c:pt idx="11">
                  <c:v>0.426829278469085</c:v>
                </c:pt>
                <c:pt idx="12">
                  <c:v>0.179104477167129</c:v>
                </c:pt>
                <c:pt idx="13">
                  <c:v>0.819672107696533</c:v>
                </c:pt>
                <c:pt idx="14">
                  <c:v>0.688679218292236</c:v>
                </c:pt>
                <c:pt idx="15">
                  <c:v>0.44554454088211</c:v>
                </c:pt>
                <c:pt idx="16">
                  <c:v>0.567988693714141</c:v>
                </c:pt>
                <c:pt idx="17">
                  <c:v>0.517412960529327</c:v>
                </c:pt>
              </c:numCache>
            </c:numRef>
          </c:val>
          <c:smooth val="0"/>
        </c:ser>
        <c:ser>
          <c:idx val="2"/>
          <c:order val="2"/>
          <c:tx>
            <c:v>Recall, 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Opp_DiffHiddenDimSizes_DLModels!$L$3:$L$20</c:f>
              <c:numCache>
                <c:formatCode>0.00</c:formatCode>
                <c:ptCount val="18"/>
                <c:pt idx="0">
                  <c:v>0.970006585121154</c:v>
                </c:pt>
                <c:pt idx="1">
                  <c:v>0.617834389209747</c:v>
                </c:pt>
                <c:pt idx="2">
                  <c:v>0.642857134342193</c:v>
                </c:pt>
                <c:pt idx="3">
                  <c:v>0.488372087478637</c:v>
                </c:pt>
                <c:pt idx="4">
                  <c:v>0.893854737281799</c:v>
                </c:pt>
                <c:pt idx="5">
                  <c:v>0.525612473487854</c:v>
                </c:pt>
                <c:pt idx="6">
                  <c:v>0.819999992847442</c:v>
                </c:pt>
                <c:pt idx="7">
                  <c:v>0.595555543899536</c:v>
                </c:pt>
                <c:pt idx="8">
                  <c:v>0.50264549255371</c:v>
                </c:pt>
                <c:pt idx="9">
                  <c:v>0.304878056049346</c:v>
                </c:pt>
                <c:pt idx="10">
                  <c:v>0.46428570151329</c:v>
                </c:pt>
                <c:pt idx="11">
                  <c:v>0.426829278469085</c:v>
                </c:pt>
                <c:pt idx="12">
                  <c:v>0.208955228328704</c:v>
                </c:pt>
                <c:pt idx="13">
                  <c:v>0.680327892303466</c:v>
                </c:pt>
                <c:pt idx="14">
                  <c:v>0.641509413719177</c:v>
                </c:pt>
                <c:pt idx="15">
                  <c:v>0.376237630844116</c:v>
                </c:pt>
                <c:pt idx="16">
                  <c:v>0.533994317054748</c:v>
                </c:pt>
                <c:pt idx="17">
                  <c:v>0.507462680339813</c:v>
                </c:pt>
              </c:numCache>
            </c:numRef>
          </c:val>
          <c:smooth val="0"/>
        </c:ser>
        <c:ser>
          <c:idx val="3"/>
          <c:order val="3"/>
          <c:tx>
            <c:v>Recall, 64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Opp_DiffHiddenDimSizes_DLModels!$P$3:$P$20</c:f>
              <c:numCache>
                <c:formatCode>0.00</c:formatCode>
                <c:ptCount val="18"/>
                <c:pt idx="0">
                  <c:v>0.962553322315216</c:v>
                </c:pt>
                <c:pt idx="1">
                  <c:v>0.503184735774993</c:v>
                </c:pt>
                <c:pt idx="2">
                  <c:v>0.653061211109161</c:v>
                </c:pt>
                <c:pt idx="3">
                  <c:v>0.395348846912384</c:v>
                </c:pt>
                <c:pt idx="4">
                  <c:v>0.765363156795501</c:v>
                </c:pt>
                <c:pt idx="5">
                  <c:v>0.56124722957611</c:v>
                </c:pt>
                <c:pt idx="6">
                  <c:v>0.553333342075347</c:v>
                </c:pt>
                <c:pt idx="7">
                  <c:v>0.386666655540466</c:v>
                </c:pt>
                <c:pt idx="8">
                  <c:v>0.47089946269989</c:v>
                </c:pt>
                <c:pt idx="9">
                  <c:v>0.353658527135848</c:v>
                </c:pt>
                <c:pt idx="10">
                  <c:v>0.142857149243354</c:v>
                </c:pt>
                <c:pt idx="11">
                  <c:v>0.268292695283889</c:v>
                </c:pt>
                <c:pt idx="12">
                  <c:v>0.0447761192917823</c:v>
                </c:pt>
                <c:pt idx="13">
                  <c:v>0.467213124036788</c:v>
                </c:pt>
                <c:pt idx="14">
                  <c:v>0.3584905564785</c:v>
                </c:pt>
                <c:pt idx="15">
                  <c:v>0.292079210281372</c:v>
                </c:pt>
                <c:pt idx="16">
                  <c:v>0.623229444026947</c:v>
                </c:pt>
                <c:pt idx="17">
                  <c:v>0.407960206270217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59472"/>
        <c:axId val="1314462736"/>
      </c:lineChart>
      <c:catAx>
        <c:axId val="13144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62736"/>
        <c:crosses val="autoZero"/>
        <c:auto val="1"/>
        <c:lblAlgn val="ctr"/>
        <c:lblOffset val="100"/>
        <c:noMultiLvlLbl val="0"/>
      </c:catAx>
      <c:valAx>
        <c:axId val="13144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Fscore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(Opp_DiffHiddenDimSizes_DLModels!$C$1,Opp_DiffHiddenDimSizes_DLModels!$G$1,Opp_DiffHiddenDimSizes_DLModels!$K$1,Opp_DiffHiddenDimSizes_DLModels!$O$1,Opp_DiffHiddenDimSizes_DLModels!$S$1)</c:f>
              <c:numCache>
                <c:formatCode>0</c:formatCode>
                <c:ptCount val="5"/>
                <c:pt idx="0">
                  <c:v>512.0</c:v>
                </c:pt>
                <c:pt idx="1">
                  <c:v>256.0</c:v>
                </c:pt>
                <c:pt idx="2">
                  <c:v>128.0</c:v>
                </c:pt>
                <c:pt idx="3">
                  <c:v>64.0</c:v>
                </c:pt>
                <c:pt idx="4">
                  <c:v>48.0</c:v>
                </c:pt>
              </c:numCache>
            </c:numRef>
          </c:xVal>
          <c:yVal>
            <c:numRef>
              <c:f>(Opp_DiffHiddenDimSizes_DLModels!$E$22,Opp_DiffHiddenDimSizes_DLModels!$I$22,Opp_DiffHiddenDimSizes_DLModels!$M$22,Opp_DiffHiddenDimSizes_DLModels!$Q$22,Opp_DiffHiddenDimSizes_DLModels!$Z$22)</c:f>
              <c:numCache>
                <c:formatCode>0.000000</c:formatCode>
                <c:ptCount val="5"/>
                <c:pt idx="0">
                  <c:v>0.664399</c:v>
                </c:pt>
                <c:pt idx="1">
                  <c:v>0.653107</c:v>
                </c:pt>
                <c:pt idx="2">
                  <c:v>0.620789</c:v>
                </c:pt>
                <c:pt idx="3" formatCode="General">
                  <c:v>0.532002</c:v>
                </c:pt>
                <c:pt idx="4" formatCode="General">
                  <c:v>0.519017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02688"/>
        <c:axId val="1315405168"/>
      </c:scatterChart>
      <c:valAx>
        <c:axId val="13154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05168"/>
        <c:crosses val="autoZero"/>
        <c:crossBetween val="midCat"/>
      </c:valAx>
      <c:valAx>
        <c:axId val="13154051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0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Fscore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Weighted Fscore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(Opp_DiffHiddenDimSizes_DLModels!$C$1,Opp_DiffHiddenDimSizes_DLModels!$G$1,Opp_DiffHiddenDimSizes_DLModels!$K$1,Opp_DiffHiddenDimSizes_DLModels!$O$1,Opp_DiffHiddenDimSizes_DLModels!$S$1)</c:f>
              <c:numCache>
                <c:formatCode>0</c:formatCode>
                <c:ptCount val="5"/>
                <c:pt idx="0">
                  <c:v>512.0</c:v>
                </c:pt>
                <c:pt idx="1">
                  <c:v>256.0</c:v>
                </c:pt>
                <c:pt idx="2">
                  <c:v>128.0</c:v>
                </c:pt>
                <c:pt idx="3">
                  <c:v>64.0</c:v>
                </c:pt>
                <c:pt idx="4">
                  <c:v>48.0</c:v>
                </c:pt>
              </c:numCache>
            </c:numRef>
          </c:xVal>
          <c:yVal>
            <c:numRef>
              <c:f>(Opp_DiffHiddenDimSizes_DLModels!$E$23,Opp_DiffHiddenDimSizes_DLModels!$I$23,Opp_DiffHiddenDimSizes_DLModels!$M$23,Opp_DiffHiddenDimSizes_DLModels!$Q$23,Opp_DiffHiddenDimSizes_DLModels!$Z$23)</c:f>
              <c:numCache>
                <c:formatCode>0.000000</c:formatCode>
                <c:ptCount val="5"/>
                <c:pt idx="0">
                  <c:v>0.914109</c:v>
                </c:pt>
                <c:pt idx="1">
                  <c:v>0.908493</c:v>
                </c:pt>
                <c:pt idx="2">
                  <c:v>0.901686</c:v>
                </c:pt>
                <c:pt idx="3" formatCode="General">
                  <c:v>0.886622</c:v>
                </c:pt>
                <c:pt idx="4" formatCode="General">
                  <c:v>0.884493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26704"/>
        <c:axId val="1315429184"/>
      </c:scatterChart>
      <c:valAx>
        <c:axId val="13154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29184"/>
        <c:crosses val="autoZero"/>
        <c:crossBetween val="midCat"/>
      </c:valAx>
      <c:valAx>
        <c:axId val="13154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Mean F-score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00851441629"/>
          <c:y val="0.185648148148148"/>
          <c:w val="0.706690168630882"/>
          <c:h val="0.598518883056285"/>
        </c:manualLayout>
      </c:layout>
      <c:barChart>
        <c:barDir val="col"/>
        <c:grouping val="clustered"/>
        <c:varyColors val="0"/>
        <c:ser>
          <c:idx val="0"/>
          <c:order val="0"/>
          <c:tx>
            <c:v>DL Models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DL_modelsVS.swSimulation!$A$3:$A$7</c:f>
              <c:strCache>
                <c:ptCount val="5"/>
                <c:pt idx="0">
                  <c:v>Opportunity</c:v>
                </c:pt>
                <c:pt idx="1">
                  <c:v>Pamap2</c:v>
                </c:pt>
                <c:pt idx="2">
                  <c:v>DoG</c:v>
                </c:pt>
                <c:pt idx="3">
                  <c:v>Smartphone (Raw)</c:v>
                </c:pt>
                <c:pt idx="4">
                  <c:v>Smartphone (feature extracted)</c:v>
                </c:pt>
              </c:strCache>
            </c:strRef>
          </c:cat>
          <c:val>
            <c:numRef>
              <c:f>DL_modelsVS.swSimulation!$B$3:$B$7</c:f>
              <c:numCache>
                <c:formatCode>0.000</c:formatCode>
                <c:ptCount val="5"/>
                <c:pt idx="0">
                  <c:v>0.601572</c:v>
                </c:pt>
                <c:pt idx="1">
                  <c:v>0.60774</c:v>
                </c:pt>
                <c:pt idx="2">
                  <c:v>0.617163</c:v>
                </c:pt>
                <c:pt idx="3">
                  <c:v>0.68243</c:v>
                </c:pt>
                <c:pt idx="4">
                  <c:v>0.804089</c:v>
                </c:pt>
              </c:numCache>
            </c:numRef>
          </c:val>
        </c:ser>
        <c:ser>
          <c:idx val="1"/>
          <c:order val="1"/>
          <c:tx>
            <c:v>SM2/3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DL_modelsVS.swSimulation!$A$3:$A$7</c:f>
              <c:strCache>
                <c:ptCount val="5"/>
                <c:pt idx="0">
                  <c:v>Opportunity</c:v>
                </c:pt>
                <c:pt idx="1">
                  <c:v>Pamap2</c:v>
                </c:pt>
                <c:pt idx="2">
                  <c:v>DoG</c:v>
                </c:pt>
                <c:pt idx="3">
                  <c:v>Smartphone (Raw)</c:v>
                </c:pt>
                <c:pt idx="4">
                  <c:v>Smartphone (feature extracted)</c:v>
                </c:pt>
              </c:strCache>
            </c:strRef>
          </c:cat>
          <c:val>
            <c:numRef>
              <c:f>DL_modelsVS.swSimulation!$E$3:$E$7</c:f>
              <c:numCache>
                <c:formatCode>0.000</c:formatCode>
                <c:ptCount val="5"/>
                <c:pt idx="0">
                  <c:v>0.568771</c:v>
                </c:pt>
                <c:pt idx="1">
                  <c:v>0.611183</c:v>
                </c:pt>
                <c:pt idx="2">
                  <c:v>0.616747</c:v>
                </c:pt>
                <c:pt idx="3">
                  <c:v>0.690146</c:v>
                </c:pt>
                <c:pt idx="4">
                  <c:v>0.802273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838160"/>
        <c:axId val="1206841552"/>
      </c:barChart>
      <c:catAx>
        <c:axId val="12068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HAR 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206841552"/>
        <c:crosses val="autoZero"/>
        <c:auto val="1"/>
        <c:lblAlgn val="ctr"/>
        <c:lblOffset val="100"/>
        <c:noMultiLvlLbl val="0"/>
      </c:catAx>
      <c:valAx>
        <c:axId val="1206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2068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722848369444"/>
          <c:y val="0.419072206399732"/>
          <c:w val="0.154819998665421"/>
          <c:h val="0.2356437736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Weighted F-score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00851441629"/>
          <c:y val="0.185648148148148"/>
          <c:w val="0.706690168630882"/>
          <c:h val="0.598518883056285"/>
        </c:manualLayout>
      </c:layout>
      <c:barChart>
        <c:barDir val="col"/>
        <c:grouping val="clustered"/>
        <c:varyColors val="0"/>
        <c:ser>
          <c:idx val="0"/>
          <c:order val="0"/>
          <c:tx>
            <c:v>DL Models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DL_modelsVS.swSimulation!$A$3:$A$7</c:f>
              <c:strCache>
                <c:ptCount val="5"/>
                <c:pt idx="0">
                  <c:v>Opportunity</c:v>
                </c:pt>
                <c:pt idx="1">
                  <c:v>Pamap2</c:v>
                </c:pt>
                <c:pt idx="2">
                  <c:v>DoG</c:v>
                </c:pt>
                <c:pt idx="3">
                  <c:v>Smartphone (Raw)</c:v>
                </c:pt>
                <c:pt idx="4">
                  <c:v>Smartphone (feature extracted)</c:v>
                </c:pt>
              </c:strCache>
            </c:strRef>
          </c:cat>
          <c:val>
            <c:numRef>
              <c:f>DL_modelsVS.swSimulation!$C$3:$C$7</c:f>
              <c:numCache>
                <c:formatCode>0.000</c:formatCode>
                <c:ptCount val="5"/>
                <c:pt idx="0">
                  <c:v>0.892124</c:v>
                </c:pt>
                <c:pt idx="1">
                  <c:v>0.65727</c:v>
                </c:pt>
                <c:pt idx="2">
                  <c:v>0.711172</c:v>
                </c:pt>
                <c:pt idx="3">
                  <c:v>0.790616</c:v>
                </c:pt>
                <c:pt idx="4">
                  <c:v>0.926616</c:v>
                </c:pt>
              </c:numCache>
            </c:numRef>
          </c:val>
        </c:ser>
        <c:ser>
          <c:idx val="1"/>
          <c:order val="1"/>
          <c:tx>
            <c:v>SM2/3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DL_modelsVS.swSimulation!$A$3:$A$7</c:f>
              <c:strCache>
                <c:ptCount val="5"/>
                <c:pt idx="0">
                  <c:v>Opportunity</c:v>
                </c:pt>
                <c:pt idx="1">
                  <c:v>Pamap2</c:v>
                </c:pt>
                <c:pt idx="2">
                  <c:v>DoG</c:v>
                </c:pt>
                <c:pt idx="3">
                  <c:v>Smartphone (Raw)</c:v>
                </c:pt>
                <c:pt idx="4">
                  <c:v>Smartphone (feature extracted)</c:v>
                </c:pt>
              </c:strCache>
            </c:strRef>
          </c:cat>
          <c:val>
            <c:numRef>
              <c:f>DL_modelsVS.swSimulation!$F$3:$F$7</c:f>
              <c:numCache>
                <c:formatCode>0.000</c:formatCode>
                <c:ptCount val="5"/>
                <c:pt idx="0">
                  <c:v>0.893923</c:v>
                </c:pt>
                <c:pt idx="1">
                  <c:v>0.663556</c:v>
                </c:pt>
                <c:pt idx="2">
                  <c:v>0.71087</c:v>
                </c:pt>
                <c:pt idx="3">
                  <c:v>0.793846</c:v>
                </c:pt>
                <c:pt idx="4">
                  <c:v>0.926453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329872"/>
        <c:axId val="1315333264"/>
      </c:barChart>
      <c:catAx>
        <c:axId val="131532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HAR 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15333264"/>
        <c:crosses val="autoZero"/>
        <c:auto val="1"/>
        <c:lblAlgn val="ctr"/>
        <c:lblOffset val="100"/>
        <c:noMultiLvlLbl val="0"/>
      </c:catAx>
      <c:valAx>
        <c:axId val="13153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153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722848369444"/>
          <c:y val="0.419072206399732"/>
          <c:w val="0.154819998665421"/>
          <c:h val="0.2356437736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Test</a:t>
            </a:r>
            <a:r>
              <a:rPr lang="en-US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 Accuracy</a:t>
            </a:r>
            <a:endParaRPr lang="en-US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00851441629"/>
          <c:y val="0.185648148148148"/>
          <c:w val="0.677455903334234"/>
          <c:h val="0.598518883056285"/>
        </c:manualLayout>
      </c:layout>
      <c:barChart>
        <c:barDir val="col"/>
        <c:grouping val="clustered"/>
        <c:varyColors val="0"/>
        <c:ser>
          <c:idx val="0"/>
          <c:order val="0"/>
          <c:tx>
            <c:v>DL Models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DL_modelsVS.swSimulation!$A$3:$A$7</c:f>
              <c:strCache>
                <c:ptCount val="5"/>
                <c:pt idx="0">
                  <c:v>Opportunity</c:v>
                </c:pt>
                <c:pt idx="1">
                  <c:v>Pamap2</c:v>
                </c:pt>
                <c:pt idx="2">
                  <c:v>DoG</c:v>
                </c:pt>
                <c:pt idx="3">
                  <c:v>Smartphone (Raw)</c:v>
                </c:pt>
                <c:pt idx="4">
                  <c:v>Smartphone (feature extracted)</c:v>
                </c:pt>
              </c:strCache>
            </c:strRef>
          </c:cat>
          <c:val>
            <c:numRef>
              <c:f>DL_modelsVS.swSimulation!$D$3:$D$7</c:f>
              <c:numCache>
                <c:formatCode>0.00%</c:formatCode>
                <c:ptCount val="5"/>
                <c:pt idx="0">
                  <c:v>0.89210853871048</c:v>
                </c:pt>
                <c:pt idx="1">
                  <c:v>0.678115645205484</c:v>
                </c:pt>
                <c:pt idx="2">
                  <c:v>0.719443622373483</c:v>
                </c:pt>
                <c:pt idx="3">
                  <c:v>0.795508274275035</c:v>
                </c:pt>
                <c:pt idx="4">
                  <c:v>0.926944971537001</c:v>
                </c:pt>
              </c:numCache>
            </c:numRef>
          </c:val>
        </c:ser>
        <c:ser>
          <c:idx val="1"/>
          <c:order val="1"/>
          <c:tx>
            <c:v>SM2/3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DL_modelsVS.swSimulation!$A$3:$A$7</c:f>
              <c:strCache>
                <c:ptCount val="5"/>
                <c:pt idx="0">
                  <c:v>Opportunity</c:v>
                </c:pt>
                <c:pt idx="1">
                  <c:v>Pamap2</c:v>
                </c:pt>
                <c:pt idx="2">
                  <c:v>DoG</c:v>
                </c:pt>
                <c:pt idx="3">
                  <c:v>Smartphone (Raw)</c:v>
                </c:pt>
                <c:pt idx="4">
                  <c:v>Smartphone (feature extracted)</c:v>
                </c:pt>
              </c:strCache>
            </c:strRef>
          </c:cat>
          <c:val>
            <c:numRef>
              <c:f>DL_modelsVS.swSimulation!$G$3:$G$7</c:f>
              <c:numCache>
                <c:formatCode>0.00%</c:formatCode>
                <c:ptCount val="5"/>
                <c:pt idx="0">
                  <c:v>0.896510348965103</c:v>
                </c:pt>
                <c:pt idx="1">
                  <c:v>0.678588309437529</c:v>
                </c:pt>
                <c:pt idx="2">
                  <c:v>0.718950379796784</c:v>
                </c:pt>
                <c:pt idx="3">
                  <c:v>0.795220477952205</c:v>
                </c:pt>
                <c:pt idx="4">
                  <c:v>0.927893738140417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654992"/>
        <c:axId val="1310658384"/>
      </c:barChart>
      <c:catAx>
        <c:axId val="131065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HAR 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10658384"/>
        <c:crosses val="autoZero"/>
        <c:auto val="1"/>
        <c:lblAlgn val="ctr"/>
        <c:lblOffset val="100"/>
        <c:noMultiLvlLbl val="0"/>
      </c:catAx>
      <c:valAx>
        <c:axId val="13106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106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488480825572"/>
          <c:y val="0.419072206399732"/>
          <c:w val="0.184054347330674"/>
          <c:h val="0.2356437736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Precision,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'Opp_Different Overlap_DLModels'!$A$3:$A$20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cat>
          <c:val>
            <c:numRef>
              <c:f>'Opp_Different Overlap_DLModels'!$C$3:$C$20</c:f>
              <c:numCache>
                <c:formatCode>0.00E+00</c:formatCode>
                <c:ptCount val="18"/>
                <c:pt idx="0">
                  <c:v>0.947504997253417</c:v>
                </c:pt>
                <c:pt idx="1">
                  <c:v>0.785714268684387</c:v>
                </c:pt>
                <c:pt idx="2">
                  <c:v>0.772727251052856</c:v>
                </c:pt>
                <c:pt idx="3">
                  <c:v>0.532258093357086</c:v>
                </c:pt>
                <c:pt idx="4">
                  <c:v>0.778947353363037</c:v>
                </c:pt>
                <c:pt idx="5">
                  <c:v>0.706666648387908</c:v>
                </c:pt>
                <c:pt idx="6">
                  <c:v>0.753424644470214</c:v>
                </c:pt>
                <c:pt idx="7">
                  <c:v>0.774999976158142</c:v>
                </c:pt>
                <c:pt idx="8">
                  <c:v>0.643835604190826</c:v>
                </c:pt>
                <c:pt idx="9">
                  <c:v>0.5625</c:v>
                </c:pt>
                <c:pt idx="10">
                  <c:v>0.377777785062789</c:v>
                </c:pt>
                <c:pt idx="11">
                  <c:v>0.764705896377563</c:v>
                </c:pt>
                <c:pt idx="12">
                  <c:v>0.4375</c:v>
                </c:pt>
                <c:pt idx="13">
                  <c:v>0.722222208976745</c:v>
                </c:pt>
                <c:pt idx="14">
                  <c:v>0.522388041019439</c:v>
                </c:pt>
                <c:pt idx="15">
                  <c:v>0.819999992847442</c:v>
                </c:pt>
                <c:pt idx="16">
                  <c:v>0.804878056049346</c:v>
                </c:pt>
                <c:pt idx="17">
                  <c:v>0.796610176563262</c:v>
                </c:pt>
              </c:numCache>
            </c:numRef>
          </c:val>
          <c:smooth val="0"/>
        </c:ser>
        <c:ser>
          <c:idx val="1"/>
          <c:order val="1"/>
          <c:tx>
            <c:v>Precision, 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'Opp_Different Overlap_DLModels'!$A$3:$A$20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cat>
          <c:val>
            <c:numRef>
              <c:f>'Opp_Different Overlap_DLModels'!$G$3:$G$20</c:f>
              <c:numCache>
                <c:formatCode>0.00E+00</c:formatCode>
                <c:ptCount val="18"/>
                <c:pt idx="0">
                  <c:v>0.947056233882904</c:v>
                </c:pt>
                <c:pt idx="1">
                  <c:v>0.759999990463256</c:v>
                </c:pt>
                <c:pt idx="2">
                  <c:v>0.759615361690521</c:v>
                </c:pt>
                <c:pt idx="3">
                  <c:v>0.461538463830947</c:v>
                </c:pt>
                <c:pt idx="4">
                  <c:v>0.698717951774597</c:v>
                </c:pt>
                <c:pt idx="5">
                  <c:v>0.772242009639739</c:v>
                </c:pt>
                <c:pt idx="6">
                  <c:v>0.776041686534881</c:v>
                </c:pt>
                <c:pt idx="7">
                  <c:v>0.679487168788909</c:v>
                </c:pt>
                <c:pt idx="8">
                  <c:v>0.659574449062347</c:v>
                </c:pt>
                <c:pt idx="9">
                  <c:v>0.644444465637207</c:v>
                </c:pt>
                <c:pt idx="10">
                  <c:v>0.473684221506118</c:v>
                </c:pt>
                <c:pt idx="11">
                  <c:v>0.666666686534881</c:v>
                </c:pt>
                <c:pt idx="12">
                  <c:v>0.382352948188781</c:v>
                </c:pt>
                <c:pt idx="13">
                  <c:v>0.519083976745605</c:v>
                </c:pt>
                <c:pt idx="14">
                  <c:v>0.571428596973419</c:v>
                </c:pt>
                <c:pt idx="15">
                  <c:v>0.909090936183929</c:v>
                </c:pt>
                <c:pt idx="16">
                  <c:v>0.831395328044891</c:v>
                </c:pt>
                <c:pt idx="17">
                  <c:v>0.819444417953491</c:v>
                </c:pt>
              </c:numCache>
            </c:numRef>
          </c:val>
          <c:smooth val="0"/>
        </c:ser>
        <c:ser>
          <c:idx val="2"/>
          <c:order val="2"/>
          <c:tx>
            <c:v>Precision, 0.50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'Opp_Different Overlap_DLModels'!$K$3:$K$20</c:f>
              <c:numCache>
                <c:formatCode>0.00E+00</c:formatCode>
                <c:ptCount val="18"/>
                <c:pt idx="0">
                  <c:v>0.949132621288299</c:v>
                </c:pt>
                <c:pt idx="1">
                  <c:v>0.787401556968688</c:v>
                </c:pt>
                <c:pt idx="2">
                  <c:v>0.832298159599304</c:v>
                </c:pt>
                <c:pt idx="3">
                  <c:v>0.685714304447174</c:v>
                </c:pt>
                <c:pt idx="4">
                  <c:v>0.785714268684387</c:v>
                </c:pt>
                <c:pt idx="5">
                  <c:v>0.779582381248474</c:v>
                </c:pt>
                <c:pt idx="6">
                  <c:v>0.780405402183532</c:v>
                </c:pt>
                <c:pt idx="7">
                  <c:v>0.717948734760284</c:v>
                </c:pt>
                <c:pt idx="8">
                  <c:v>0.730263173580169</c:v>
                </c:pt>
                <c:pt idx="9">
                  <c:v>0.686274528503417</c:v>
                </c:pt>
                <c:pt idx="10">
                  <c:v>0.481481492519378</c:v>
                </c:pt>
                <c:pt idx="11">
                  <c:v>0.707317054271697</c:v>
                </c:pt>
                <c:pt idx="12">
                  <c:v>0.535714268684387</c:v>
                </c:pt>
                <c:pt idx="13">
                  <c:v>0.651006698608398</c:v>
                </c:pt>
                <c:pt idx="14">
                  <c:v>0.626262605190277</c:v>
                </c:pt>
                <c:pt idx="15">
                  <c:v>0.881818175315856</c:v>
                </c:pt>
                <c:pt idx="16">
                  <c:v>0.791288554668426</c:v>
                </c:pt>
                <c:pt idx="17">
                  <c:v>0.855263173580169</c:v>
                </c:pt>
              </c:numCache>
            </c:numRef>
          </c:val>
          <c:smooth val="0"/>
        </c:ser>
        <c:ser>
          <c:idx val="3"/>
          <c:order val="3"/>
          <c:tx>
            <c:v>Precision, 0.75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'Opp_Different Overlap_DLModels'!$O$3:$O$20</c:f>
              <c:numCache>
                <c:formatCode>0.00E+00</c:formatCode>
                <c:ptCount val="18"/>
                <c:pt idx="0">
                  <c:v>0.931588888168334</c:v>
                </c:pt>
                <c:pt idx="1">
                  <c:v>0.860465109348297</c:v>
                </c:pt>
                <c:pt idx="2">
                  <c:v>0.884146332740783</c:v>
                </c:pt>
                <c:pt idx="3">
                  <c:v>0.566964268684387</c:v>
                </c:pt>
                <c:pt idx="4">
                  <c:v>0.793611764907836</c:v>
                </c:pt>
                <c:pt idx="5">
                  <c:v>0.821229040622711</c:v>
                </c:pt>
                <c:pt idx="6">
                  <c:v>0.833333313465118</c:v>
                </c:pt>
                <c:pt idx="7">
                  <c:v>0.71783298254013</c:v>
                </c:pt>
                <c:pt idx="8">
                  <c:v>0.548969089984893</c:v>
                </c:pt>
                <c:pt idx="9">
                  <c:v>0.64179104566574</c:v>
                </c:pt>
                <c:pt idx="10">
                  <c:v>0.472727268934249</c:v>
                </c:pt>
                <c:pt idx="11">
                  <c:v>0.706666648387908</c:v>
                </c:pt>
                <c:pt idx="12">
                  <c:v>0.653846144676208</c:v>
                </c:pt>
                <c:pt idx="13">
                  <c:v>0.683794438838958</c:v>
                </c:pt>
                <c:pt idx="14">
                  <c:v>0.656804740428924</c:v>
                </c:pt>
                <c:pt idx="15">
                  <c:v>0.905555546283721</c:v>
                </c:pt>
                <c:pt idx="16">
                  <c:v>0.864215016365051</c:v>
                </c:pt>
                <c:pt idx="17">
                  <c:v>0.818471312522888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361984"/>
        <c:axId val="1315364704"/>
      </c:lineChart>
      <c:catAx>
        <c:axId val="13153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64704"/>
        <c:crosses val="autoZero"/>
        <c:auto val="1"/>
        <c:lblAlgn val="ctr"/>
        <c:lblOffset val="100"/>
        <c:noMultiLvlLbl val="0"/>
      </c:catAx>
      <c:valAx>
        <c:axId val="1315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Recall,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'Opp_Different Overlap_DLModels'!$A$3:$A$20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cat>
          <c:val>
            <c:numRef>
              <c:f>'Opp_Different Overlap_DLModels'!$D$3:$D$20</c:f>
              <c:numCache>
                <c:formatCode>0.00E+00</c:formatCode>
                <c:ptCount val="18"/>
                <c:pt idx="0">
                  <c:v>0.965268611907958</c:v>
                </c:pt>
                <c:pt idx="1">
                  <c:v>0.564102590084075</c:v>
                </c:pt>
                <c:pt idx="2">
                  <c:v>0.686868667602539</c:v>
                </c:pt>
                <c:pt idx="3">
                  <c:v>0.507692337036132</c:v>
                </c:pt>
                <c:pt idx="4">
                  <c:v>0.813186824321746</c:v>
                </c:pt>
                <c:pt idx="5">
                  <c:v>0.719457030296325</c:v>
                </c:pt>
                <c:pt idx="6">
                  <c:v>0.738255023956298</c:v>
                </c:pt>
                <c:pt idx="7">
                  <c:v>0.55357140302658</c:v>
                </c:pt>
                <c:pt idx="8">
                  <c:v>0.494736850261688</c:v>
                </c:pt>
                <c:pt idx="9">
                  <c:v>0.642857134342193</c:v>
                </c:pt>
                <c:pt idx="10">
                  <c:v>0.566666662693023</c:v>
                </c:pt>
                <c:pt idx="11">
                  <c:v>0.324999988079071</c:v>
                </c:pt>
                <c:pt idx="12">
                  <c:v>0.21875</c:v>
                </c:pt>
                <c:pt idx="13">
                  <c:v>0.629032254219055</c:v>
                </c:pt>
                <c:pt idx="14">
                  <c:v>0.686274528503417</c:v>
                </c:pt>
                <c:pt idx="15">
                  <c:v>0.409999996423721</c:v>
                </c:pt>
                <c:pt idx="16">
                  <c:v>0.654390931129455</c:v>
                </c:pt>
                <c:pt idx="17">
                  <c:v>0.460784316062927</c:v>
                </c:pt>
              </c:numCache>
            </c:numRef>
          </c:val>
          <c:smooth val="0"/>
        </c:ser>
        <c:ser>
          <c:idx val="1"/>
          <c:order val="1"/>
          <c:tx>
            <c:v>Recall, 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'Opp_Different Overlap_DLModels'!$A$3:$A$20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cat>
          <c:val>
            <c:numRef>
              <c:f>'Opp_Different Overlap_DLModels'!$H$3:$H$20</c:f>
              <c:numCache>
                <c:formatCode>0.00E+00</c:formatCode>
                <c:ptCount val="18"/>
                <c:pt idx="0">
                  <c:v>0.964475691318511</c:v>
                </c:pt>
                <c:pt idx="1">
                  <c:v>0.553398072719573</c:v>
                </c:pt>
                <c:pt idx="2">
                  <c:v>0.612403094768524</c:v>
                </c:pt>
                <c:pt idx="3">
                  <c:v>0.558139562606811</c:v>
                </c:pt>
                <c:pt idx="4">
                  <c:v>0.923728823661804</c:v>
                </c:pt>
                <c:pt idx="5">
                  <c:v>0.713815808296203</c:v>
                </c:pt>
                <c:pt idx="6">
                  <c:v>0.760204076766967</c:v>
                </c:pt>
                <c:pt idx="7">
                  <c:v>0.688311696052551</c:v>
                </c:pt>
                <c:pt idx="8">
                  <c:v>0.492063492536544</c:v>
                </c:pt>
                <c:pt idx="9">
                  <c:v>0.527272701263427</c:v>
                </c:pt>
                <c:pt idx="10">
                  <c:v>0.729729712009429</c:v>
                </c:pt>
                <c:pt idx="11">
                  <c:v>0.392857134342193</c:v>
                </c:pt>
                <c:pt idx="12">
                  <c:v>0.295454531908035</c:v>
                </c:pt>
                <c:pt idx="13">
                  <c:v>0.829268276691436</c:v>
                </c:pt>
                <c:pt idx="14">
                  <c:v>0.444444447755813</c:v>
                </c:pt>
                <c:pt idx="15">
                  <c:v>0.375939846038818</c:v>
                </c:pt>
                <c:pt idx="16">
                  <c:v>0.605932176113128</c:v>
                </c:pt>
                <c:pt idx="17">
                  <c:v>0.44696968793869</c:v>
                </c:pt>
              </c:numCache>
            </c:numRef>
          </c:val>
          <c:smooth val="0"/>
        </c:ser>
        <c:ser>
          <c:idx val="2"/>
          <c:order val="2"/>
          <c:tx>
            <c:v>Recall, 0.50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'Opp_Different Overlap_DLModels'!$L$3:$L$20</c:f>
              <c:numCache>
                <c:formatCode>0.00E+00</c:formatCode>
                <c:ptCount val="18"/>
                <c:pt idx="0">
                  <c:v>0.970126807689666</c:v>
                </c:pt>
                <c:pt idx="1">
                  <c:v>0.636942684650421</c:v>
                </c:pt>
                <c:pt idx="2">
                  <c:v>0.683673441410064</c:v>
                </c:pt>
                <c:pt idx="3">
                  <c:v>0.558139562606811</c:v>
                </c:pt>
                <c:pt idx="4">
                  <c:v>0.921787738800048</c:v>
                </c:pt>
                <c:pt idx="5">
                  <c:v>0.748329639434814</c:v>
                </c:pt>
                <c:pt idx="6">
                  <c:v>0.769999980926513</c:v>
                </c:pt>
                <c:pt idx="7">
                  <c:v>0.746666669845581</c:v>
                </c:pt>
                <c:pt idx="8">
                  <c:v>0.587301611900329</c:v>
                </c:pt>
                <c:pt idx="9">
                  <c:v>0.426829278469085</c:v>
                </c:pt>
                <c:pt idx="10">
                  <c:v>0.46428570151329</c:v>
                </c:pt>
                <c:pt idx="11">
                  <c:v>0.353658527135848</c:v>
                </c:pt>
                <c:pt idx="12">
                  <c:v>0.223880603909492</c:v>
                </c:pt>
                <c:pt idx="13">
                  <c:v>0.795081973075866</c:v>
                </c:pt>
                <c:pt idx="14">
                  <c:v>0.584905683994293</c:v>
                </c:pt>
                <c:pt idx="15">
                  <c:v>0.48019802570343</c:v>
                </c:pt>
                <c:pt idx="16">
                  <c:v>0.617563724517822</c:v>
                </c:pt>
                <c:pt idx="17">
                  <c:v>0.646766185760498</c:v>
                </c:pt>
              </c:numCache>
            </c:numRef>
          </c:val>
          <c:smooth val="0"/>
        </c:ser>
        <c:ser>
          <c:idx val="3"/>
          <c:order val="3"/>
          <c:tx>
            <c:v>Recall, 0.75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'Opp_Different Overlap_DLModels'!$P$3:$P$20</c:f>
              <c:numCache>
                <c:formatCode>0.00E+00</c:formatCode>
                <c:ptCount val="18"/>
                <c:pt idx="0">
                  <c:v>0.976830124855041</c:v>
                </c:pt>
                <c:pt idx="1">
                  <c:v>0.596774220466613</c:v>
                </c:pt>
                <c:pt idx="2">
                  <c:v>0.736040592193603</c:v>
                </c:pt>
                <c:pt idx="3">
                  <c:v>0.494163423776626</c:v>
                </c:pt>
                <c:pt idx="4">
                  <c:v>0.909859180450439</c:v>
                </c:pt>
                <c:pt idx="5">
                  <c:v>0.651162803173065</c:v>
                </c:pt>
                <c:pt idx="6">
                  <c:v>0.726210355758666</c:v>
                </c:pt>
                <c:pt idx="7">
                  <c:v>0.705099761486053</c:v>
                </c:pt>
                <c:pt idx="8">
                  <c:v>0.564986765384674</c:v>
                </c:pt>
                <c:pt idx="9">
                  <c:v>0.521212100982666</c:v>
                </c:pt>
                <c:pt idx="10">
                  <c:v>0.234234228730201</c:v>
                </c:pt>
                <c:pt idx="11">
                  <c:v>0.319277107715606</c:v>
                </c:pt>
                <c:pt idx="12">
                  <c:v>0.255639106035232</c:v>
                </c:pt>
                <c:pt idx="13">
                  <c:v>0.706122457981109</c:v>
                </c:pt>
                <c:pt idx="14">
                  <c:v>0.521126747131347</c:v>
                </c:pt>
                <c:pt idx="15">
                  <c:v>0.405472636222839</c:v>
                </c:pt>
                <c:pt idx="16">
                  <c:v>0.433640867471694</c:v>
                </c:pt>
                <c:pt idx="17">
                  <c:v>0.637717127799987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51072"/>
        <c:axId val="1206853360"/>
      </c:lineChart>
      <c:catAx>
        <c:axId val="12068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53360"/>
        <c:crosses val="autoZero"/>
        <c:auto val="1"/>
        <c:lblAlgn val="ctr"/>
        <c:lblOffset val="100"/>
        <c:noMultiLvlLbl val="0"/>
      </c:catAx>
      <c:valAx>
        <c:axId val="12068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Fscore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('Opp_Different Overlap_DLModels'!$C$1,'Opp_Different Overlap_DLModels'!$G$1,'Opp_Different Overlap_DLModels'!$K$1,'Opp_Different Overlap_DLModels'!$O$1)</c:f>
              <c:numCache>
                <c:formatCode>0.00</c:formatCode>
                <c:ptCount val="4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cat>
          <c:val>
            <c:numRef>
              <c:f>('Opp_Different Overlap_DLModels'!$D$22,'Opp_Different Overlap_DLModels'!$I$22,'Opp_Different Overlap_DLModels'!$M$22,'Opp_Different Overlap_DLModels'!$Q$22)</c:f>
              <c:numCache>
                <c:formatCode>0.000000</c:formatCode>
                <c:ptCount val="4"/>
                <c:pt idx="0">
                  <c:v>0.624387</c:v>
                </c:pt>
                <c:pt idx="1">
                  <c:v>0.625809</c:v>
                </c:pt>
                <c:pt idx="2">
                  <c:v>0.664399</c:v>
                </c:pt>
                <c:pt idx="3">
                  <c:v>0.63526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363520"/>
        <c:axId val="1314365840"/>
      </c:lineChart>
      <c:catAx>
        <c:axId val="13143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65840"/>
        <c:crosses val="autoZero"/>
        <c:auto val="1"/>
        <c:lblAlgn val="ctr"/>
        <c:lblOffset val="100"/>
        <c:noMultiLvlLbl val="0"/>
      </c:catAx>
      <c:valAx>
        <c:axId val="13143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Fscore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Weighted Fscore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('Opp_Different Overlap_DLModels'!$C$1,'Opp_Different Overlap_DLModels'!$G$1,'Opp_Different Overlap_DLModels'!$K$1,'Opp_Different Overlap_DLModels'!$O$1)</c:f>
              <c:numCache>
                <c:formatCode>0.00</c:formatCode>
                <c:ptCount val="4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cat>
          <c:val>
            <c:numRef>
              <c:f>('Opp_Different Overlap_DLModels'!$D$23,'Opp_Different Overlap_DLModels'!$I$23,'Opp_Different Overlap_DLModels'!$M$23,'Opp_Different Overlap_DLModels'!$Q$23)</c:f>
              <c:numCache>
                <c:formatCode>0.000000</c:formatCode>
                <c:ptCount val="4"/>
                <c:pt idx="0">
                  <c:v>0.904945</c:v>
                </c:pt>
                <c:pt idx="1">
                  <c:v>0.903997</c:v>
                </c:pt>
                <c:pt idx="2">
                  <c:v>0.914109</c:v>
                </c:pt>
                <c:pt idx="3">
                  <c:v>0.901965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377824"/>
        <c:axId val="1314380144"/>
      </c:lineChart>
      <c:catAx>
        <c:axId val="13143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80144"/>
        <c:crosses val="autoZero"/>
        <c:auto val="1"/>
        <c:lblAlgn val="ctr"/>
        <c:lblOffset val="100"/>
        <c:noMultiLvlLbl val="0"/>
      </c:catAx>
      <c:valAx>
        <c:axId val="1314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Precision, 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'Opp_Different Overlap_DLModels'!$A$3:$A$20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cat>
          <c:val>
            <c:numRef>
              <c:f>Opp_DiffHiddenDimSizes_DLModels!$C$3:$C$20</c:f>
              <c:numCache>
                <c:formatCode>0.00</c:formatCode>
                <c:ptCount val="18"/>
                <c:pt idx="0">
                  <c:v>0.949132621288299</c:v>
                </c:pt>
                <c:pt idx="1">
                  <c:v>0.787401556968688</c:v>
                </c:pt>
                <c:pt idx="2">
                  <c:v>0.832298159599304</c:v>
                </c:pt>
                <c:pt idx="3">
                  <c:v>0.685714304447174</c:v>
                </c:pt>
                <c:pt idx="4">
                  <c:v>0.785714268684387</c:v>
                </c:pt>
                <c:pt idx="5">
                  <c:v>0.779582381248474</c:v>
                </c:pt>
                <c:pt idx="6">
                  <c:v>0.780405402183532</c:v>
                </c:pt>
                <c:pt idx="7">
                  <c:v>0.717948734760284</c:v>
                </c:pt>
                <c:pt idx="8">
                  <c:v>0.730263173580169</c:v>
                </c:pt>
                <c:pt idx="9">
                  <c:v>0.686274528503417</c:v>
                </c:pt>
                <c:pt idx="10">
                  <c:v>0.481481492519378</c:v>
                </c:pt>
                <c:pt idx="11">
                  <c:v>0.707317054271697</c:v>
                </c:pt>
                <c:pt idx="12">
                  <c:v>0.535714268684387</c:v>
                </c:pt>
                <c:pt idx="13">
                  <c:v>0.651006698608398</c:v>
                </c:pt>
                <c:pt idx="14">
                  <c:v>0.626262605190277</c:v>
                </c:pt>
                <c:pt idx="15">
                  <c:v>0.881818175315856</c:v>
                </c:pt>
                <c:pt idx="16">
                  <c:v>0.791288554668426</c:v>
                </c:pt>
                <c:pt idx="17">
                  <c:v>0.855263173580169</c:v>
                </c:pt>
              </c:numCache>
            </c:numRef>
          </c:val>
          <c:smooth val="0"/>
        </c:ser>
        <c:ser>
          <c:idx val="1"/>
          <c:order val="1"/>
          <c:tx>
            <c:v>Precision, 256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'Opp_Different Overlap_DLModels'!$A$3:$A$20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cat>
          <c:val>
            <c:numRef>
              <c:f>Opp_DiffHiddenDimSizes_DLModels!$G$3:$G$20</c:f>
              <c:numCache>
                <c:formatCode>0.00</c:formatCode>
                <c:ptCount val="18"/>
                <c:pt idx="0">
                  <c:v>0.946984827518463</c:v>
                </c:pt>
                <c:pt idx="1">
                  <c:v>0.765625</c:v>
                </c:pt>
                <c:pt idx="2">
                  <c:v>0.828571438789367</c:v>
                </c:pt>
                <c:pt idx="3">
                  <c:v>0.631067931652069</c:v>
                </c:pt>
                <c:pt idx="4">
                  <c:v>0.811827957630157</c:v>
                </c:pt>
                <c:pt idx="5">
                  <c:v>0.792915523052215</c:v>
                </c:pt>
                <c:pt idx="6">
                  <c:v>0.656641602516174</c:v>
                </c:pt>
                <c:pt idx="7">
                  <c:v>0.688796699047088</c:v>
                </c:pt>
                <c:pt idx="8">
                  <c:v>0.754098355770111</c:v>
                </c:pt>
                <c:pt idx="9">
                  <c:v>0.826923072338104</c:v>
                </c:pt>
                <c:pt idx="10">
                  <c:v>0.449999988079071</c:v>
                </c:pt>
                <c:pt idx="11">
                  <c:v>0.673076927661895</c:v>
                </c:pt>
                <c:pt idx="12">
                  <c:v>0.666666686534881</c:v>
                </c:pt>
                <c:pt idx="13">
                  <c:v>0.735294103622436</c:v>
                </c:pt>
                <c:pt idx="14">
                  <c:v>0.640350878238677</c:v>
                </c:pt>
                <c:pt idx="15">
                  <c:v>0.9375</c:v>
                </c:pt>
                <c:pt idx="16">
                  <c:v>0.775628626346588</c:v>
                </c:pt>
                <c:pt idx="17">
                  <c:v>0.888888895511627</c:v>
                </c:pt>
              </c:numCache>
            </c:numRef>
          </c:val>
          <c:smooth val="0"/>
        </c:ser>
        <c:ser>
          <c:idx val="2"/>
          <c:order val="2"/>
          <c:tx>
            <c:v>Precision, 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Opp_DiffHiddenDimSizes_DLModels!$K$3:$K$20</c:f>
              <c:numCache>
                <c:formatCode>0.00</c:formatCode>
                <c:ptCount val="18"/>
                <c:pt idx="0">
                  <c:v>0.943577170372009</c:v>
                </c:pt>
                <c:pt idx="1">
                  <c:v>0.822033882141113</c:v>
                </c:pt>
                <c:pt idx="2">
                  <c:v>0.834437072277069</c:v>
                </c:pt>
                <c:pt idx="3">
                  <c:v>0.642857134342193</c:v>
                </c:pt>
                <c:pt idx="4">
                  <c:v>0.737327218055725</c:v>
                </c:pt>
                <c:pt idx="5">
                  <c:v>0.848920881748199</c:v>
                </c:pt>
                <c:pt idx="6">
                  <c:v>0.661290347576141</c:v>
                </c:pt>
                <c:pt idx="7">
                  <c:v>0.697916686534881</c:v>
                </c:pt>
                <c:pt idx="8">
                  <c:v>0.55232560634613</c:v>
                </c:pt>
                <c:pt idx="9">
                  <c:v>0.735294103622436</c:v>
                </c:pt>
                <c:pt idx="10">
                  <c:v>0.519999980926513</c:v>
                </c:pt>
                <c:pt idx="11">
                  <c:v>0.625</c:v>
                </c:pt>
                <c:pt idx="12">
                  <c:v>0.636363625526428</c:v>
                </c:pt>
                <c:pt idx="13">
                  <c:v>0.747747719287872</c:v>
                </c:pt>
                <c:pt idx="14">
                  <c:v>0.544000029563903</c:v>
                </c:pt>
                <c:pt idx="15">
                  <c:v>0.853932559490203</c:v>
                </c:pt>
                <c:pt idx="16">
                  <c:v>0.828571438789367</c:v>
                </c:pt>
                <c:pt idx="17">
                  <c:v>0.927272737026214</c:v>
                </c:pt>
              </c:numCache>
            </c:numRef>
          </c:val>
          <c:smooth val="0"/>
        </c:ser>
        <c:ser>
          <c:idx val="3"/>
          <c:order val="3"/>
          <c:tx>
            <c:v>Precision, 64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Opp_DiffHiddenDimSizes_DLModels!$O$3:$O$20</c:f>
              <c:numCache>
                <c:formatCode>0.00</c:formatCode>
                <c:ptCount val="18"/>
                <c:pt idx="0">
                  <c:v>0.940616726875305</c:v>
                </c:pt>
                <c:pt idx="1">
                  <c:v>0.745283007621765</c:v>
                </c:pt>
                <c:pt idx="2">
                  <c:v>0.780487775802612</c:v>
                </c:pt>
                <c:pt idx="3">
                  <c:v>0.607142865657806</c:v>
                </c:pt>
                <c:pt idx="4">
                  <c:v>0.740540564060211</c:v>
                </c:pt>
                <c:pt idx="5">
                  <c:v>0.780185759067535</c:v>
                </c:pt>
                <c:pt idx="6">
                  <c:v>0.772092998027801</c:v>
                </c:pt>
                <c:pt idx="7">
                  <c:v>0.511764705181121</c:v>
                </c:pt>
                <c:pt idx="8">
                  <c:v>0.659259259700775</c:v>
                </c:pt>
                <c:pt idx="9">
                  <c:v>0.878787875175476</c:v>
                </c:pt>
                <c:pt idx="10">
                  <c:v>0.5</c:v>
                </c:pt>
                <c:pt idx="11">
                  <c:v>0.628571450710296</c:v>
                </c:pt>
                <c:pt idx="12">
                  <c:v>0.5</c:v>
                </c:pt>
                <c:pt idx="13">
                  <c:v>0.712499976158142</c:v>
                </c:pt>
                <c:pt idx="14">
                  <c:v>0.45783132314682</c:v>
                </c:pt>
                <c:pt idx="15">
                  <c:v>0.830985903739929</c:v>
                </c:pt>
                <c:pt idx="16">
                  <c:v>0.671755731105804</c:v>
                </c:pt>
                <c:pt idx="17">
                  <c:v>0.911111116409301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27952"/>
        <c:axId val="1314430784"/>
      </c:lineChart>
      <c:catAx>
        <c:axId val="13144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30784"/>
        <c:crosses val="autoZero"/>
        <c:auto val="1"/>
        <c:lblAlgn val="ctr"/>
        <c:lblOffset val="100"/>
        <c:noMultiLvlLbl val="0"/>
      </c:catAx>
      <c:valAx>
        <c:axId val="1314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7</xdr:row>
      <xdr:rowOff>60476</xdr:rowOff>
    </xdr:from>
    <xdr:to>
      <xdr:col>8</xdr:col>
      <xdr:colOff>816429</xdr:colOff>
      <xdr:row>24</xdr:row>
      <xdr:rowOff>11006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509529</xdr:colOff>
      <xdr:row>7</xdr:row>
      <xdr:rowOff>40550</xdr:rowOff>
    </xdr:from>
    <xdr:to>
      <xdr:col>19</xdr:col>
      <xdr:colOff>786631</xdr:colOff>
      <xdr:row>23</xdr:row>
      <xdr:rowOff>187628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599923</xdr:colOff>
      <xdr:row>7</xdr:row>
      <xdr:rowOff>30237</xdr:rowOff>
    </xdr:from>
    <xdr:to>
      <xdr:col>13</xdr:col>
      <xdr:colOff>756073</xdr:colOff>
      <xdr:row>23</xdr:row>
      <xdr:rowOff>177315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831547</xdr:colOff>
      <xdr:row>25</xdr:row>
      <xdr:rowOff>196546</xdr:rowOff>
    </xdr:from>
    <xdr:to>
      <xdr:col>21</xdr:col>
      <xdr:colOff>695475</xdr:colOff>
      <xdr:row>31</xdr:row>
      <xdr:rowOff>892023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40</xdr:row>
      <xdr:rowOff>146050</xdr:rowOff>
    </xdr:from>
    <xdr:to>
      <xdr:col>7</xdr:col>
      <xdr:colOff>546100</xdr:colOff>
      <xdr:row>54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40</xdr:row>
      <xdr:rowOff>177800</xdr:rowOff>
    </xdr:from>
    <xdr:to>
      <xdr:col>14</xdr:col>
      <xdr:colOff>584200</xdr:colOff>
      <xdr:row>54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26</xdr:row>
      <xdr:rowOff>12700</xdr:rowOff>
    </xdr:from>
    <xdr:to>
      <xdr:col>7</xdr:col>
      <xdr:colOff>533400</xdr:colOff>
      <xdr:row>39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26</xdr:row>
      <xdr:rowOff>12700</xdr:rowOff>
    </xdr:from>
    <xdr:to>
      <xdr:col>14</xdr:col>
      <xdr:colOff>584200</xdr:colOff>
      <xdr:row>39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39</xdr:row>
      <xdr:rowOff>133350</xdr:rowOff>
    </xdr:from>
    <xdr:to>
      <xdr:col>8</xdr:col>
      <xdr:colOff>558800</xdr:colOff>
      <xdr:row>53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39</xdr:row>
      <xdr:rowOff>165100</xdr:rowOff>
    </xdr:from>
    <xdr:to>
      <xdr:col>15</xdr:col>
      <xdr:colOff>393700</xdr:colOff>
      <xdr:row>53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8</xdr:col>
      <xdr:colOff>546100</xdr:colOff>
      <xdr:row>38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203200</xdr:colOff>
      <xdr:row>25</xdr:row>
      <xdr:rowOff>0</xdr:rowOff>
    </xdr:from>
    <xdr:to>
      <xdr:col>15</xdr:col>
      <xdr:colOff>393700</xdr:colOff>
      <xdr:row>38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2w_75o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2w_50o_256hd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pportunity_12w_50o_48hd_5L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oG_rescale_16w_50o_112hd_5L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oG_rescale_16w_50o_120hd_5L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pamap2_nanLI_18w_10o_55hd_5L_again" connectionId="1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amap2_rescale_nanLI_18w_10o_55hd_5L" connectionId="1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amap2_nanLI_18w_10o_54hd_5" connectionId="1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UCISmartphone_64w_50o_92hd_5L_again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UCISmartphone_64w_50o_72hd_5L_again" connectionId="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UCISmartphoneProcessed_1w_0o_76hd_5L" connectionId="2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2w_0o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UCISmartphoneProcessed_1w_0o_70hd_5L" connectionId="1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UCISmartphoneProcessed_1w_0o_74hd_5L" connectionId="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2w_25o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2w_50o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2w_50o_58hd_4L_77sf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2w_50o_56hd_5L_77sf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2w_50o_128hd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2w_50o_64hd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2w_77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queryTable" Target="../queryTables/queryTable9.xml"/><Relationship Id="rId7" Type="http://schemas.openxmlformats.org/officeDocument/2006/relationships/queryTable" Target="../queryTables/queryTable10.xml"/><Relationship Id="rId8" Type="http://schemas.openxmlformats.org/officeDocument/2006/relationships/queryTable" Target="../queryTables/queryTable11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Relationship Id="rId3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Relationship Id="rId2" Type="http://schemas.openxmlformats.org/officeDocument/2006/relationships/queryTable" Target="../queryTables/queryTable20.xml"/><Relationship Id="rId3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C1" zoomScale="84" zoomScaleNormal="84" zoomScalePageLayoutView="84" workbookViewId="0">
      <selection activeCell="G6" sqref="G6"/>
    </sheetView>
  </sheetViews>
  <sheetFormatPr baseColWidth="10" defaultRowHeight="16" x14ac:dyDescent="0.2"/>
  <cols>
    <col min="1" max="1" width="22.33203125" customWidth="1"/>
    <col min="2" max="2" width="26.83203125" customWidth="1"/>
    <col min="3" max="3" width="22.33203125" customWidth="1"/>
    <col min="4" max="4" width="15.33203125" customWidth="1"/>
    <col min="5" max="5" width="15" customWidth="1"/>
    <col min="6" max="6" width="16.6640625" customWidth="1"/>
    <col min="7" max="7" width="14.6640625" customWidth="1"/>
    <col min="8" max="8" width="13" customWidth="1"/>
    <col min="9" max="9" width="15.1640625" customWidth="1"/>
    <col min="10" max="10" width="12.83203125" customWidth="1"/>
    <col min="11" max="11" width="12.33203125" customWidth="1"/>
    <col min="12" max="12" width="17" customWidth="1"/>
    <col min="13" max="13" width="13.83203125" customWidth="1"/>
  </cols>
  <sheetData>
    <row r="1" spans="1:13" x14ac:dyDescent="0.2">
      <c r="B1" s="3" t="s">
        <v>73</v>
      </c>
      <c r="C1" s="3"/>
      <c r="D1" s="3"/>
      <c r="E1" s="3" t="s">
        <v>75</v>
      </c>
      <c r="F1" s="3"/>
      <c r="G1" s="3"/>
      <c r="H1" s="3" t="s">
        <v>157</v>
      </c>
      <c r="K1" s="3" t="s">
        <v>146</v>
      </c>
    </row>
    <row r="2" spans="1:13" x14ac:dyDescent="0.2">
      <c r="B2" s="3" t="s">
        <v>3</v>
      </c>
      <c r="C2" s="3" t="s">
        <v>4</v>
      </c>
      <c r="D2" s="3" t="s">
        <v>76</v>
      </c>
      <c r="E2" s="3" t="s">
        <v>3</v>
      </c>
      <c r="F2" s="3" t="s">
        <v>4</v>
      </c>
      <c r="G2" s="3" t="s">
        <v>76</v>
      </c>
      <c r="H2" s="3" t="s">
        <v>3</v>
      </c>
      <c r="I2" s="3" t="s">
        <v>4</v>
      </c>
      <c r="J2" s="3" t="s">
        <v>76</v>
      </c>
      <c r="K2" s="3" t="s">
        <v>3</v>
      </c>
      <c r="L2" s="3" t="s">
        <v>4</v>
      </c>
      <c r="M2" s="3" t="s">
        <v>64</v>
      </c>
    </row>
    <row r="3" spans="1:13" x14ac:dyDescent="0.2">
      <c r="A3" t="s">
        <v>68</v>
      </c>
      <c r="B3" s="41">
        <v>0.601572</v>
      </c>
      <c r="C3" s="41">
        <v>0.89212400000000003</v>
      </c>
      <c r="D3" s="20">
        <v>0.89210853871048001</v>
      </c>
      <c r="E3" s="41">
        <f>Opp_SWSimulation!Q3</f>
        <v>0.56877100000000003</v>
      </c>
      <c r="F3" s="41">
        <f>Opp_SWSimulation!S3</f>
        <v>0.89392300000000002</v>
      </c>
      <c r="G3" s="20">
        <f>Opp_SWSimulation!O3</f>
        <v>0.89651034896510351</v>
      </c>
      <c r="H3" s="19"/>
      <c r="J3" s="44">
        <f>8966/10001</f>
        <v>0.89651034896510351</v>
      </c>
      <c r="K3" s="20">
        <f t="shared" ref="K3:M7" si="0">E3-B3</f>
        <v>-3.2800999999999969E-2</v>
      </c>
      <c r="L3" s="20">
        <f t="shared" si="0"/>
        <v>1.798999999999995E-3</v>
      </c>
      <c r="M3" s="20">
        <f t="shared" si="0"/>
        <v>4.401810254623495E-3</v>
      </c>
    </row>
    <row r="4" spans="1:13" x14ac:dyDescent="0.2">
      <c r="A4" t="s">
        <v>70</v>
      </c>
      <c r="B4" s="41">
        <f>PAMAP_DLModels!L18</f>
        <v>0.60773999999999995</v>
      </c>
      <c r="C4" s="41">
        <f>PAMAP_DLModels!L19</f>
        <v>0.65727000000000002</v>
      </c>
      <c r="D4" s="20">
        <f>PAMAP_DLModels!L23</f>
        <v>0.67811564520548395</v>
      </c>
      <c r="E4" s="41">
        <f>PAMAP2_SWSimulation!D3</f>
        <v>0.61118300000000003</v>
      </c>
      <c r="F4" s="41">
        <f>PAMAP2_SWSimulation!F3</f>
        <v>0.66355600000000003</v>
      </c>
      <c r="G4" s="20">
        <f>PAMAP2_SWSimulation!B3</f>
        <v>0.67858830943752957</v>
      </c>
      <c r="H4" s="19"/>
      <c r="J4" s="44">
        <f>4307/6347</f>
        <v>0.67858830943752957</v>
      </c>
      <c r="K4" s="20">
        <f t="shared" si="0"/>
        <v>3.4430000000000849E-3</v>
      </c>
      <c r="L4" s="20">
        <f t="shared" si="0"/>
        <v>6.2860000000000138E-3</v>
      </c>
      <c r="M4" s="20">
        <f t="shared" si="0"/>
        <v>4.7266423204561647E-4</v>
      </c>
    </row>
    <row r="5" spans="1:13" x14ac:dyDescent="0.2">
      <c r="A5" t="s">
        <v>69</v>
      </c>
      <c r="B5" s="41">
        <f>Dog_DLModels!C10</f>
        <v>0.61716300000000002</v>
      </c>
      <c r="C5" s="41">
        <f>Dog_DLModels!C11</f>
        <v>0.71117200000000003</v>
      </c>
      <c r="D5" s="20">
        <f>Dog_DLModels!E12</f>
        <v>0.71944362237348303</v>
      </c>
      <c r="E5" s="41">
        <f>DOG_SWSimulation!D14</f>
        <v>0.61674700000000005</v>
      </c>
      <c r="F5" s="41">
        <f>DOG_SWSimulation!F14</f>
        <v>0.71087</v>
      </c>
      <c r="G5" s="20">
        <f>DOG_SWSimulation!B14</f>
        <v>0.71895037979678411</v>
      </c>
      <c r="H5" s="19"/>
      <c r="J5" s="44">
        <f>7288/10137</f>
        <v>0.71895037979678411</v>
      </c>
      <c r="K5" s="20">
        <f t="shared" si="0"/>
        <v>-4.1599999999997195E-4</v>
      </c>
      <c r="L5" s="20">
        <f t="shared" si="0"/>
        <v>-3.0200000000002447E-4</v>
      </c>
      <c r="M5" s="20">
        <f t="shared" si="0"/>
        <v>-4.9324257669891569E-4</v>
      </c>
    </row>
    <row r="6" spans="1:13" x14ac:dyDescent="0.2">
      <c r="A6" t="s">
        <v>211</v>
      </c>
      <c r="B6" s="41">
        <v>0.68242999999999998</v>
      </c>
      <c r="C6" s="41">
        <v>0.79061599999999999</v>
      </c>
      <c r="D6" s="20">
        <v>0.79550827427503501</v>
      </c>
      <c r="E6" s="41">
        <f>UCISmartphoneRaw_SWSimulation!D3</f>
        <v>0.69014600000000004</v>
      </c>
      <c r="F6" s="41">
        <f>UCISmartphoneRaw_SWSimulation!F3</f>
        <v>0.79384600000000005</v>
      </c>
      <c r="G6" s="20">
        <f>UCISmartphoneRaw_SWSimulation!B3</f>
        <v>0.79522047795220474</v>
      </c>
      <c r="J6" s="44">
        <f>7953/10001</f>
        <v>0.79522047795220474</v>
      </c>
      <c r="K6" s="20">
        <f t="shared" si="0"/>
        <v>7.7160000000000561E-3</v>
      </c>
      <c r="L6" s="20">
        <f t="shared" si="0"/>
        <v>3.2300000000000662E-3</v>
      </c>
      <c r="M6" s="20">
        <f t="shared" si="0"/>
        <v>-2.8779632283026935E-4</v>
      </c>
    </row>
    <row r="7" spans="1:13" x14ac:dyDescent="0.2">
      <c r="A7" t="s">
        <v>212</v>
      </c>
      <c r="B7" s="41">
        <v>0.80408900000000005</v>
      </c>
      <c r="C7" s="41">
        <v>0.926616</v>
      </c>
      <c r="D7" s="20">
        <v>0.92694497153700095</v>
      </c>
      <c r="E7" s="41">
        <f>UCISmartphoneProc_SWSimulation!K3</f>
        <v>0.80227300000000001</v>
      </c>
      <c r="F7" s="41">
        <f>UCISmartphoneProc_SWSimulation!M3</f>
        <v>0.92645299999999997</v>
      </c>
      <c r="G7" s="20">
        <f>UCISmartphoneProc_SWSimulation!I3</f>
        <v>0.92789373814041742</v>
      </c>
      <c r="H7" s="19"/>
      <c r="J7" s="44">
        <f>2934/3162</f>
        <v>0.92789373814041742</v>
      </c>
      <c r="K7" s="20">
        <f t="shared" si="0"/>
        <v>-1.8160000000000398E-3</v>
      </c>
      <c r="L7" s="20">
        <f t="shared" si="0"/>
        <v>-1.6300000000002424E-4</v>
      </c>
      <c r="M7" s="20">
        <f t="shared" si="0"/>
        <v>9.4876660341647323E-4</v>
      </c>
    </row>
    <row r="9" spans="1:13" x14ac:dyDescent="0.2">
      <c r="C9" s="19"/>
      <c r="D9" s="20"/>
    </row>
    <row r="10" spans="1:13" x14ac:dyDescent="0.2">
      <c r="A10" s="3" t="s">
        <v>79</v>
      </c>
      <c r="C10" s="19"/>
      <c r="D10" s="19"/>
    </row>
    <row r="11" spans="1:13" x14ac:dyDescent="0.2">
      <c r="B11" s="3" t="s">
        <v>73</v>
      </c>
      <c r="C11" s="19"/>
      <c r="D11" s="19"/>
    </row>
    <row r="12" spans="1:13" x14ac:dyDescent="0.2">
      <c r="B12" s="3" t="s">
        <v>74</v>
      </c>
      <c r="C12" s="3" t="s">
        <v>78</v>
      </c>
      <c r="D12" s="21" t="s">
        <v>80</v>
      </c>
      <c r="E12" s="3" t="s">
        <v>81</v>
      </c>
    </row>
    <row r="13" spans="1:13" x14ac:dyDescent="0.2">
      <c r="A13" t="s">
        <v>68</v>
      </c>
      <c r="B13" s="19">
        <v>50</v>
      </c>
      <c r="C13" s="19">
        <v>0.96813862014002505</v>
      </c>
      <c r="D13" s="19">
        <v>116693</v>
      </c>
      <c r="E13" s="19">
        <v>20085</v>
      </c>
    </row>
    <row r="14" spans="1:13" x14ac:dyDescent="0.2">
      <c r="A14" t="s">
        <v>70</v>
      </c>
      <c r="B14" s="19">
        <v>20</v>
      </c>
      <c r="C14" s="19">
        <v>0.88700896669513196</v>
      </c>
      <c r="D14" s="19">
        <v>37472</v>
      </c>
      <c r="E14" s="19">
        <v>6347</v>
      </c>
    </row>
    <row r="15" spans="1:13" x14ac:dyDescent="0.2">
      <c r="A15" t="s">
        <v>71</v>
      </c>
      <c r="B15" s="19">
        <v>20</v>
      </c>
      <c r="C15" s="19">
        <v>0.86580859456835402</v>
      </c>
      <c r="D15" s="19">
        <v>24085</v>
      </c>
      <c r="E15" s="19">
        <v>10998</v>
      </c>
    </row>
    <row r="16" spans="1:13" x14ac:dyDescent="0.2">
      <c r="A16" t="s">
        <v>72</v>
      </c>
      <c r="B16" s="19">
        <v>20</v>
      </c>
      <c r="C16" s="19">
        <v>0.97103128621089196</v>
      </c>
      <c r="D16" s="19">
        <v>7767</v>
      </c>
      <c r="E16" s="19">
        <v>3162</v>
      </c>
    </row>
    <row r="17" spans="1:13" x14ac:dyDescent="0.2">
      <c r="A17" t="s">
        <v>69</v>
      </c>
      <c r="B17" s="19">
        <v>20</v>
      </c>
      <c r="C17" s="19">
        <v>0.76785569927243302</v>
      </c>
      <c r="D17" s="19">
        <v>98960</v>
      </c>
      <c r="E17" s="19">
        <v>10137</v>
      </c>
    </row>
    <row r="25" spans="1:13" ht="17" x14ac:dyDescent="0.2">
      <c r="A25" s="28"/>
    </row>
    <row r="27" spans="1:13" s="3" customFormat="1" ht="25" customHeight="1" x14ac:dyDescent="0.2">
      <c r="A27" s="29" t="s">
        <v>147</v>
      </c>
      <c r="B27" s="29" t="s">
        <v>153</v>
      </c>
      <c r="C27" s="29" t="s">
        <v>155</v>
      </c>
      <c r="D27" s="29" t="s">
        <v>151</v>
      </c>
      <c r="E27" s="29" t="s">
        <v>152</v>
      </c>
      <c r="F27" s="29" t="s">
        <v>154</v>
      </c>
      <c r="G27" s="30" t="s">
        <v>156</v>
      </c>
      <c r="H27" s="29" t="s">
        <v>148</v>
      </c>
      <c r="I27" s="29" t="s">
        <v>149</v>
      </c>
      <c r="J27" s="29" t="s">
        <v>150</v>
      </c>
      <c r="K27" s="29" t="s">
        <v>209</v>
      </c>
      <c r="L27" s="29" t="s">
        <v>210</v>
      </c>
      <c r="M27" s="29" t="s">
        <v>76</v>
      </c>
    </row>
    <row r="28" spans="1:13" ht="56" customHeight="1" x14ac:dyDescent="0.2">
      <c r="A28" s="31" t="s">
        <v>68</v>
      </c>
      <c r="B28" s="31" t="s">
        <v>159</v>
      </c>
      <c r="C28" s="32" t="s">
        <v>163</v>
      </c>
      <c r="D28" s="31">
        <v>924</v>
      </c>
      <c r="E28" s="31">
        <v>18</v>
      </c>
      <c r="F28" s="31" t="s">
        <v>162</v>
      </c>
      <c r="G28" s="31" t="s">
        <v>168</v>
      </c>
      <c r="H28" s="31">
        <v>8956</v>
      </c>
      <c r="I28" s="31">
        <v>7871</v>
      </c>
      <c r="J28" s="31">
        <v>7987</v>
      </c>
      <c r="K28" s="42">
        <f t="shared" ref="K28:M32" si="1">E3</f>
        <v>0.56877100000000003</v>
      </c>
      <c r="L28" s="42">
        <f t="shared" si="1"/>
        <v>0.89392300000000002</v>
      </c>
      <c r="M28" s="43">
        <f t="shared" si="1"/>
        <v>0.89651034896510351</v>
      </c>
    </row>
    <row r="29" spans="1:13" ht="62" customHeight="1" x14ac:dyDescent="0.2">
      <c r="A29" s="31" t="s">
        <v>70</v>
      </c>
      <c r="B29" s="31" t="s">
        <v>158</v>
      </c>
      <c r="C29" s="32" t="s">
        <v>164</v>
      </c>
      <c r="D29" s="31">
        <v>936</v>
      </c>
      <c r="E29" s="31">
        <v>13</v>
      </c>
      <c r="F29" s="31" t="s">
        <v>183</v>
      </c>
      <c r="G29" s="31" t="s">
        <v>169</v>
      </c>
      <c r="H29" s="31">
        <v>8964</v>
      </c>
      <c r="I29" s="31">
        <v>7870</v>
      </c>
      <c r="J29" s="31">
        <v>7987</v>
      </c>
      <c r="K29" s="42">
        <f t="shared" si="1"/>
        <v>0.61118300000000003</v>
      </c>
      <c r="L29" s="42">
        <f t="shared" si="1"/>
        <v>0.66355600000000003</v>
      </c>
      <c r="M29" s="43">
        <f t="shared" si="1"/>
        <v>0.67858830943752957</v>
      </c>
    </row>
    <row r="30" spans="1:13" ht="53" customHeight="1" x14ac:dyDescent="0.2">
      <c r="A30" s="31" t="s">
        <v>69</v>
      </c>
      <c r="B30" s="32" t="s">
        <v>161</v>
      </c>
      <c r="C30" s="32" t="s">
        <v>165</v>
      </c>
      <c r="D30" s="31">
        <v>144</v>
      </c>
      <c r="E30" s="31">
        <v>3</v>
      </c>
      <c r="F30" s="31" t="s">
        <v>184</v>
      </c>
      <c r="G30" s="31" t="s">
        <v>170</v>
      </c>
      <c r="H30" s="31">
        <v>7092</v>
      </c>
      <c r="I30" s="31">
        <v>6889</v>
      </c>
      <c r="J30" s="31">
        <v>6907</v>
      </c>
      <c r="K30" s="42">
        <f t="shared" si="1"/>
        <v>0.61674700000000005</v>
      </c>
      <c r="L30" s="42">
        <f t="shared" si="1"/>
        <v>0.71087</v>
      </c>
      <c r="M30" s="43">
        <f t="shared" si="1"/>
        <v>0.71895037979678411</v>
      </c>
    </row>
    <row r="31" spans="1:13" ht="50" customHeight="1" x14ac:dyDescent="0.2">
      <c r="A31" s="31" t="s">
        <v>71</v>
      </c>
      <c r="B31" s="31" t="s">
        <v>160</v>
      </c>
      <c r="C31" s="32" t="s">
        <v>166</v>
      </c>
      <c r="D31" s="33">
        <v>384</v>
      </c>
      <c r="E31" s="31">
        <v>13</v>
      </c>
      <c r="F31" s="31" t="s">
        <v>182</v>
      </c>
      <c r="G31" s="31" t="s">
        <v>171</v>
      </c>
      <c r="H31" s="31">
        <v>6055</v>
      </c>
      <c r="I31" s="31">
        <v>5582</v>
      </c>
      <c r="J31" s="31">
        <v>5630</v>
      </c>
      <c r="K31" s="42">
        <f t="shared" si="1"/>
        <v>0.69014600000000004</v>
      </c>
      <c r="L31" s="42">
        <f t="shared" si="1"/>
        <v>0.79384600000000005</v>
      </c>
      <c r="M31" s="43">
        <f t="shared" si="1"/>
        <v>0.79522047795220474</v>
      </c>
    </row>
    <row r="32" spans="1:13" ht="80" customHeight="1" x14ac:dyDescent="0.2">
      <c r="A32" s="31" t="s">
        <v>72</v>
      </c>
      <c r="B32" s="31" t="s">
        <v>160</v>
      </c>
      <c r="C32" s="32" t="s">
        <v>167</v>
      </c>
      <c r="D32" s="31">
        <v>561</v>
      </c>
      <c r="E32" s="31">
        <v>12</v>
      </c>
      <c r="F32" s="31" t="s">
        <v>185</v>
      </c>
      <c r="G32" s="31" t="s">
        <v>172</v>
      </c>
      <c r="H32" s="31">
        <v>7918</v>
      </c>
      <c r="I32" s="31">
        <v>7238</v>
      </c>
      <c r="J32" s="31">
        <v>7309</v>
      </c>
      <c r="K32" s="42">
        <f t="shared" si="1"/>
        <v>0.80227300000000001</v>
      </c>
      <c r="L32" s="42">
        <f t="shared" si="1"/>
        <v>0.92645299999999997</v>
      </c>
      <c r="M32" s="43">
        <f t="shared" si="1"/>
        <v>0.92789373814041742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17" workbookViewId="0">
      <selection activeCell="C31" sqref="C31"/>
    </sheetView>
  </sheetViews>
  <sheetFormatPr baseColWidth="10" defaultRowHeight="16" x14ac:dyDescent="0.2"/>
  <cols>
    <col min="1" max="1" width="20.6640625" customWidth="1"/>
    <col min="2" max="2" width="15.83203125" customWidth="1"/>
    <col min="3" max="3" width="19.6640625" customWidth="1"/>
  </cols>
  <sheetData>
    <row r="1" spans="1:12" x14ac:dyDescent="0.2">
      <c r="A1">
        <v>4208</v>
      </c>
      <c r="B1" t="s">
        <v>62</v>
      </c>
      <c r="G1" s="9">
        <v>8996</v>
      </c>
      <c r="H1" s="9" t="s">
        <v>62</v>
      </c>
      <c r="I1" s="9"/>
      <c r="J1" s="9"/>
      <c r="K1" s="9"/>
      <c r="L1" s="9"/>
    </row>
    <row r="2" spans="1:12" x14ac:dyDescent="0.2">
      <c r="A2">
        <v>10001</v>
      </c>
      <c r="B2" t="s">
        <v>63</v>
      </c>
      <c r="G2" s="9">
        <v>10001</v>
      </c>
      <c r="H2" s="9" t="s">
        <v>63</v>
      </c>
      <c r="I2" s="9"/>
      <c r="J2" s="9"/>
      <c r="K2" s="9"/>
      <c r="L2" s="9"/>
    </row>
    <row r="3" spans="1:12" x14ac:dyDescent="0.2">
      <c r="A3" s="3" t="s">
        <v>64</v>
      </c>
      <c r="B3" s="18">
        <f>A1/A2</f>
        <v>0.42075792420757924</v>
      </c>
      <c r="G3" s="16" t="s">
        <v>64</v>
      </c>
      <c r="H3" s="35">
        <f>G1/G2</f>
        <v>0.89951004899510045</v>
      </c>
      <c r="I3" s="16" t="s">
        <v>103</v>
      </c>
      <c r="J3" s="9">
        <v>0.59690399999999999</v>
      </c>
      <c r="K3" s="16" t="s">
        <v>104</v>
      </c>
      <c r="L3" s="9">
        <v>0.89932400000000001</v>
      </c>
    </row>
    <row r="6" spans="1:12" x14ac:dyDescent="0.2">
      <c r="B6" s="3" t="s">
        <v>65</v>
      </c>
      <c r="C6" s="3" t="s">
        <v>66</v>
      </c>
      <c r="D6" s="3" t="s">
        <v>67</v>
      </c>
      <c r="E6" s="3" t="s">
        <v>77</v>
      </c>
      <c r="H6" s="3" t="s">
        <v>65</v>
      </c>
      <c r="I6" s="3" t="s">
        <v>66</v>
      </c>
      <c r="J6" s="3" t="s">
        <v>67</v>
      </c>
      <c r="K6" s="3" t="s">
        <v>77</v>
      </c>
    </row>
    <row r="7" spans="1:12" x14ac:dyDescent="0.2">
      <c r="A7">
        <v>1</v>
      </c>
      <c r="B7" t="s">
        <v>9</v>
      </c>
      <c r="C7" s="19">
        <v>3885</v>
      </c>
      <c r="D7" s="19">
        <v>4574</v>
      </c>
      <c r="E7" s="19">
        <f>C7/(C7+D7)</f>
        <v>0.45927414588012766</v>
      </c>
      <c r="G7">
        <v>1</v>
      </c>
      <c r="H7" t="s">
        <v>9</v>
      </c>
      <c r="I7" s="19">
        <v>8042</v>
      </c>
      <c r="J7" s="19">
        <v>417</v>
      </c>
      <c r="K7" s="19">
        <f>I7/(I7+J7)</f>
        <v>0.95070339283603267</v>
      </c>
    </row>
    <row r="8" spans="1:12" x14ac:dyDescent="0.2">
      <c r="A8">
        <f>A7+1</f>
        <v>2</v>
      </c>
      <c r="B8" t="s">
        <v>10</v>
      </c>
      <c r="C8" s="19">
        <v>26</v>
      </c>
      <c r="D8" s="19">
        <v>54</v>
      </c>
      <c r="E8" s="19">
        <f t="shared" ref="E8:E24" si="0">C8/(C8+D8)</f>
        <v>0.32500000000000001</v>
      </c>
      <c r="G8">
        <f>G7+1</f>
        <v>2</v>
      </c>
      <c r="H8" t="s">
        <v>10</v>
      </c>
      <c r="I8" s="19">
        <v>46</v>
      </c>
      <c r="J8" s="19">
        <v>34</v>
      </c>
      <c r="K8" s="19">
        <f t="shared" ref="K8:K24" si="1">I8/(I8+J8)</f>
        <v>0.57499999999999996</v>
      </c>
    </row>
    <row r="9" spans="1:12" x14ac:dyDescent="0.2">
      <c r="A9">
        <f t="shared" ref="A9:A24" si="2">A8+1</f>
        <v>3</v>
      </c>
      <c r="B9" t="s">
        <v>11</v>
      </c>
      <c r="C9" s="19">
        <v>18</v>
      </c>
      <c r="D9" s="19">
        <v>76</v>
      </c>
      <c r="E9" s="19">
        <f t="shared" si="0"/>
        <v>0.19148936170212766</v>
      </c>
      <c r="G9">
        <f t="shared" ref="G9:G24" si="3">G8+1</f>
        <v>3</v>
      </c>
      <c r="H9" t="s">
        <v>11</v>
      </c>
      <c r="I9" s="19">
        <v>47</v>
      </c>
      <c r="J9" s="19">
        <v>47</v>
      </c>
      <c r="K9" s="19">
        <f t="shared" si="1"/>
        <v>0.5</v>
      </c>
    </row>
    <row r="10" spans="1:12" x14ac:dyDescent="0.2">
      <c r="A10">
        <f t="shared" si="2"/>
        <v>4</v>
      </c>
      <c r="B10" t="s">
        <v>12</v>
      </c>
      <c r="C10" s="19">
        <v>2</v>
      </c>
      <c r="D10" s="19">
        <v>52</v>
      </c>
      <c r="E10" s="19">
        <f t="shared" si="0"/>
        <v>3.7037037037037035E-2</v>
      </c>
      <c r="G10">
        <f t="shared" si="3"/>
        <v>4</v>
      </c>
      <c r="H10" t="s">
        <v>12</v>
      </c>
      <c r="I10" s="19">
        <v>10</v>
      </c>
      <c r="J10" s="19">
        <v>44</v>
      </c>
      <c r="K10" s="19">
        <f t="shared" si="1"/>
        <v>0.18518518518518517</v>
      </c>
    </row>
    <row r="11" spans="1:12" x14ac:dyDescent="0.2">
      <c r="A11">
        <f t="shared" si="2"/>
        <v>5</v>
      </c>
      <c r="B11" t="s">
        <v>13</v>
      </c>
      <c r="C11" s="19">
        <v>45</v>
      </c>
      <c r="D11" s="19">
        <v>32</v>
      </c>
      <c r="E11" s="19">
        <f t="shared" si="0"/>
        <v>0.58441558441558439</v>
      </c>
      <c r="G11">
        <f t="shared" si="3"/>
        <v>5</v>
      </c>
      <c r="H11" t="s">
        <v>13</v>
      </c>
      <c r="I11" s="19">
        <v>63</v>
      </c>
      <c r="J11" s="19">
        <v>14</v>
      </c>
      <c r="K11" s="19">
        <f t="shared" si="1"/>
        <v>0.81818181818181823</v>
      </c>
    </row>
    <row r="12" spans="1:12" x14ac:dyDescent="0.2">
      <c r="A12">
        <f t="shared" si="2"/>
        <v>6</v>
      </c>
      <c r="B12" t="s">
        <v>14</v>
      </c>
      <c r="C12" s="19">
        <v>65</v>
      </c>
      <c r="D12" s="19">
        <v>145</v>
      </c>
      <c r="E12" s="19">
        <f t="shared" si="0"/>
        <v>0.30952380952380953</v>
      </c>
      <c r="G12">
        <f t="shared" si="3"/>
        <v>6</v>
      </c>
      <c r="H12" t="s">
        <v>14</v>
      </c>
      <c r="I12" s="19">
        <v>160</v>
      </c>
      <c r="J12" s="19">
        <v>50</v>
      </c>
      <c r="K12" s="19">
        <f t="shared" si="1"/>
        <v>0.76190476190476186</v>
      </c>
    </row>
    <row r="13" spans="1:12" x14ac:dyDescent="0.2">
      <c r="A13">
        <f t="shared" si="2"/>
        <v>7</v>
      </c>
      <c r="B13" t="s">
        <v>15</v>
      </c>
      <c r="C13" s="19">
        <v>5</v>
      </c>
      <c r="D13" s="19">
        <v>153</v>
      </c>
      <c r="E13" s="19">
        <f t="shared" si="0"/>
        <v>3.1645569620253167E-2</v>
      </c>
      <c r="G13">
        <f t="shared" si="3"/>
        <v>7</v>
      </c>
      <c r="H13" t="s">
        <v>15</v>
      </c>
      <c r="I13" s="19">
        <v>133</v>
      </c>
      <c r="J13" s="19">
        <v>25</v>
      </c>
      <c r="K13" s="19">
        <f t="shared" si="1"/>
        <v>0.84177215189873422</v>
      </c>
    </row>
    <row r="14" spans="1:12" x14ac:dyDescent="0.2">
      <c r="A14">
        <f t="shared" si="2"/>
        <v>8</v>
      </c>
      <c r="B14" t="s">
        <v>16</v>
      </c>
      <c r="C14" s="19">
        <v>16</v>
      </c>
      <c r="D14" s="19">
        <v>86</v>
      </c>
      <c r="E14" s="19">
        <f t="shared" si="0"/>
        <v>0.15686274509803921</v>
      </c>
      <c r="G14">
        <f t="shared" si="3"/>
        <v>8</v>
      </c>
      <c r="H14" t="s">
        <v>16</v>
      </c>
      <c r="I14" s="19">
        <v>62</v>
      </c>
      <c r="J14" s="19">
        <v>40</v>
      </c>
      <c r="K14" s="19">
        <f t="shared" si="1"/>
        <v>0.60784313725490191</v>
      </c>
    </row>
    <row r="15" spans="1:12" x14ac:dyDescent="0.2">
      <c r="A15">
        <f t="shared" si="2"/>
        <v>9</v>
      </c>
      <c r="B15" t="s">
        <v>17</v>
      </c>
      <c r="C15" s="19">
        <v>13</v>
      </c>
      <c r="D15" s="19">
        <v>66</v>
      </c>
      <c r="E15" s="19">
        <f t="shared" si="0"/>
        <v>0.16455696202531644</v>
      </c>
      <c r="G15">
        <f t="shared" si="3"/>
        <v>9</v>
      </c>
      <c r="H15" t="s">
        <v>17</v>
      </c>
      <c r="I15" s="19">
        <v>55</v>
      </c>
      <c r="J15" s="19">
        <v>24</v>
      </c>
      <c r="K15" s="19">
        <f t="shared" si="1"/>
        <v>0.69620253164556967</v>
      </c>
    </row>
    <row r="16" spans="1:12" x14ac:dyDescent="0.2">
      <c r="A16">
        <f t="shared" si="2"/>
        <v>10</v>
      </c>
      <c r="B16" t="s">
        <v>18</v>
      </c>
      <c r="C16" s="19">
        <v>0</v>
      </c>
      <c r="D16" s="19">
        <v>47</v>
      </c>
      <c r="E16" s="19">
        <f t="shared" si="0"/>
        <v>0</v>
      </c>
      <c r="G16">
        <f t="shared" si="3"/>
        <v>10</v>
      </c>
      <c r="H16" t="s">
        <v>18</v>
      </c>
      <c r="I16" s="19">
        <v>21</v>
      </c>
      <c r="J16" s="19">
        <v>26</v>
      </c>
      <c r="K16" s="19">
        <f t="shared" si="1"/>
        <v>0.44680851063829785</v>
      </c>
    </row>
    <row r="17" spans="1:13" x14ac:dyDescent="0.2">
      <c r="A17">
        <f t="shared" si="2"/>
        <v>11</v>
      </c>
      <c r="B17" t="s">
        <v>20</v>
      </c>
      <c r="C17" s="19">
        <v>0</v>
      </c>
      <c r="D17" s="19">
        <v>32</v>
      </c>
      <c r="E17" s="19">
        <f t="shared" si="0"/>
        <v>0</v>
      </c>
      <c r="G17">
        <f t="shared" si="3"/>
        <v>11</v>
      </c>
      <c r="H17" t="s">
        <v>20</v>
      </c>
      <c r="I17" s="19">
        <v>22</v>
      </c>
      <c r="J17" s="19">
        <v>10</v>
      </c>
      <c r="K17" s="19">
        <f t="shared" si="1"/>
        <v>0.6875</v>
      </c>
    </row>
    <row r="18" spans="1:13" x14ac:dyDescent="0.2">
      <c r="A18">
        <f t="shared" si="2"/>
        <v>12</v>
      </c>
      <c r="B18" t="s">
        <v>21</v>
      </c>
      <c r="C18" s="19">
        <v>0</v>
      </c>
      <c r="D18" s="19">
        <v>42</v>
      </c>
      <c r="E18" s="19">
        <f t="shared" si="0"/>
        <v>0</v>
      </c>
      <c r="G18">
        <f t="shared" si="3"/>
        <v>12</v>
      </c>
      <c r="H18" t="s">
        <v>21</v>
      </c>
      <c r="I18" s="19">
        <v>22</v>
      </c>
      <c r="J18" s="19">
        <v>20</v>
      </c>
      <c r="K18" s="19">
        <f t="shared" si="1"/>
        <v>0.52380952380952384</v>
      </c>
    </row>
    <row r="19" spans="1:13" x14ac:dyDescent="0.2">
      <c r="A19">
        <f t="shared" si="2"/>
        <v>13</v>
      </c>
      <c r="B19" t="s">
        <v>19</v>
      </c>
      <c r="C19" s="19">
        <v>0</v>
      </c>
      <c r="D19" s="19">
        <v>42</v>
      </c>
      <c r="E19" s="19">
        <f t="shared" si="0"/>
        <v>0</v>
      </c>
      <c r="G19">
        <f t="shared" si="3"/>
        <v>13</v>
      </c>
      <c r="H19" t="s">
        <v>19</v>
      </c>
      <c r="I19" s="19">
        <v>15</v>
      </c>
      <c r="J19" s="19">
        <v>27</v>
      </c>
      <c r="K19" s="19">
        <f t="shared" si="1"/>
        <v>0.35714285714285715</v>
      </c>
    </row>
    <row r="20" spans="1:13" x14ac:dyDescent="0.2">
      <c r="A20">
        <f t="shared" si="2"/>
        <v>14</v>
      </c>
      <c r="B20" t="s">
        <v>22</v>
      </c>
      <c r="C20" s="19">
        <v>2</v>
      </c>
      <c r="D20" s="19">
        <v>52</v>
      </c>
      <c r="E20" s="19">
        <f t="shared" si="0"/>
        <v>3.7037037037037035E-2</v>
      </c>
      <c r="G20">
        <f t="shared" si="3"/>
        <v>14</v>
      </c>
      <c r="H20" t="s">
        <v>22</v>
      </c>
      <c r="I20" s="19">
        <v>36</v>
      </c>
      <c r="J20" s="19">
        <v>18</v>
      </c>
      <c r="K20" s="19">
        <f t="shared" si="1"/>
        <v>0.66666666666666663</v>
      </c>
    </row>
    <row r="21" spans="1:13" x14ac:dyDescent="0.2">
      <c r="A21">
        <f t="shared" si="2"/>
        <v>15</v>
      </c>
      <c r="B21" t="s">
        <v>23</v>
      </c>
      <c r="C21" s="19">
        <v>7</v>
      </c>
      <c r="D21" s="19">
        <v>44</v>
      </c>
      <c r="E21" s="19">
        <f t="shared" si="0"/>
        <v>0.13725490196078433</v>
      </c>
      <c r="G21">
        <f t="shared" si="3"/>
        <v>15</v>
      </c>
      <c r="H21" t="s">
        <v>23</v>
      </c>
      <c r="I21" s="19">
        <v>35</v>
      </c>
      <c r="J21" s="19">
        <v>16</v>
      </c>
      <c r="K21" s="19">
        <f t="shared" si="1"/>
        <v>0.68627450980392157</v>
      </c>
    </row>
    <row r="22" spans="1:13" x14ac:dyDescent="0.2">
      <c r="A22">
        <f t="shared" si="2"/>
        <v>16</v>
      </c>
      <c r="B22" t="s">
        <v>24</v>
      </c>
      <c r="C22" s="19">
        <v>9</v>
      </c>
      <c r="D22" s="19">
        <v>77</v>
      </c>
      <c r="E22" s="19">
        <f t="shared" si="0"/>
        <v>0.10465116279069768</v>
      </c>
      <c r="G22">
        <f t="shared" si="3"/>
        <v>16</v>
      </c>
      <c r="H22" t="s">
        <v>24</v>
      </c>
      <c r="I22" s="19">
        <v>36</v>
      </c>
      <c r="J22" s="19">
        <v>50</v>
      </c>
      <c r="K22" s="19">
        <f t="shared" si="1"/>
        <v>0.41860465116279072</v>
      </c>
    </row>
    <row r="23" spans="1:13" x14ac:dyDescent="0.2">
      <c r="A23">
        <f t="shared" si="2"/>
        <v>17</v>
      </c>
      <c r="B23" t="s">
        <v>25</v>
      </c>
      <c r="C23" s="19">
        <v>115</v>
      </c>
      <c r="D23" s="19">
        <v>132</v>
      </c>
      <c r="E23" s="19">
        <f t="shared" si="0"/>
        <v>0.46558704453441296</v>
      </c>
      <c r="G23">
        <f t="shared" si="3"/>
        <v>17</v>
      </c>
      <c r="H23" t="s">
        <v>25</v>
      </c>
      <c r="I23" s="19">
        <v>126</v>
      </c>
      <c r="J23" s="19">
        <v>121</v>
      </c>
      <c r="K23" s="19">
        <f t="shared" si="1"/>
        <v>0.51012145748987858</v>
      </c>
    </row>
    <row r="24" spans="1:13" x14ac:dyDescent="0.2">
      <c r="A24">
        <f t="shared" si="2"/>
        <v>18</v>
      </c>
      <c r="B24" t="s">
        <v>26</v>
      </c>
      <c r="C24" s="19">
        <v>0</v>
      </c>
      <c r="D24" s="19">
        <v>87</v>
      </c>
      <c r="E24" s="19">
        <f t="shared" si="0"/>
        <v>0</v>
      </c>
      <c r="G24">
        <f t="shared" si="3"/>
        <v>18</v>
      </c>
      <c r="H24" t="s">
        <v>26</v>
      </c>
      <c r="I24" s="19">
        <v>65</v>
      </c>
      <c r="J24" s="19">
        <v>22</v>
      </c>
      <c r="K24" s="19">
        <f t="shared" si="1"/>
        <v>0.74712643678160917</v>
      </c>
    </row>
    <row r="25" spans="1:13" x14ac:dyDescent="0.2">
      <c r="B25" s="3" t="s">
        <v>73</v>
      </c>
      <c r="C25" s="3"/>
      <c r="D25" s="3"/>
      <c r="E25" s="3" t="s">
        <v>75</v>
      </c>
      <c r="F25" s="3"/>
      <c r="G25" s="3"/>
      <c r="H25" s="3" t="s">
        <v>157</v>
      </c>
      <c r="K25" s="3" t="s">
        <v>146</v>
      </c>
    </row>
    <row r="26" spans="1:13" x14ac:dyDescent="0.2">
      <c r="B26" s="3" t="s">
        <v>3</v>
      </c>
      <c r="C26" s="3" t="s">
        <v>4</v>
      </c>
      <c r="D26" s="3" t="s">
        <v>76</v>
      </c>
      <c r="E26" s="3" t="s">
        <v>3</v>
      </c>
      <c r="F26" s="3" t="s">
        <v>4</v>
      </c>
      <c r="G26" s="3" t="s">
        <v>76</v>
      </c>
      <c r="H26" s="3" t="s">
        <v>3</v>
      </c>
      <c r="I26" s="3" t="s">
        <v>4</v>
      </c>
      <c r="J26" s="3" t="s">
        <v>76</v>
      </c>
      <c r="K26" s="3" t="s">
        <v>3</v>
      </c>
      <c r="L26" s="3" t="s">
        <v>4</v>
      </c>
      <c r="M26" s="3" t="s">
        <v>64</v>
      </c>
    </row>
    <row r="27" spans="1:13" x14ac:dyDescent="0.2">
      <c r="A27" t="s">
        <v>84</v>
      </c>
      <c r="B27" s="41">
        <v>0.60587599999999997</v>
      </c>
      <c r="C27" s="41">
        <v>0.89142299999999997</v>
      </c>
      <c r="D27" s="20">
        <v>0.88872292755787796</v>
      </c>
      <c r="E27" s="41">
        <f>Opp48_SWSimulation!J3</f>
        <v>0.59690399999999999</v>
      </c>
      <c r="F27" s="41">
        <f>Opp48_SWSimulation!L3</f>
        <v>0.89932400000000001</v>
      </c>
      <c r="G27" s="20">
        <f>Opp48_SWSimulation!H3</f>
        <v>0.89951004899510045</v>
      </c>
      <c r="H27" s="19"/>
      <c r="K27" s="20">
        <f>E27-B27</f>
        <v>-8.97199999999998E-3</v>
      </c>
      <c r="L27" s="20">
        <f>F27-C27</f>
        <v>7.9010000000000469E-3</v>
      </c>
      <c r="M27" s="20">
        <f>G27-D27</f>
        <v>1.0787121437222491E-2</v>
      </c>
    </row>
    <row r="28" spans="1:13" x14ac:dyDescent="0.2">
      <c r="A28" s="3" t="s">
        <v>73</v>
      </c>
      <c r="B28" s="19"/>
      <c r="C28" s="19"/>
    </row>
    <row r="29" spans="1:13" x14ac:dyDescent="0.2">
      <c r="A29" s="3" t="s">
        <v>74</v>
      </c>
      <c r="B29" s="3" t="s">
        <v>78</v>
      </c>
      <c r="C29" s="21" t="s">
        <v>80</v>
      </c>
      <c r="D29" s="3" t="s">
        <v>81</v>
      </c>
    </row>
    <row r="30" spans="1:13" x14ac:dyDescent="0.2">
      <c r="A30" t="s">
        <v>84</v>
      </c>
      <c r="B30" s="19">
        <v>50</v>
      </c>
      <c r="C30" s="19">
        <v>0.95817229825268002</v>
      </c>
      <c r="D30" s="19">
        <v>116693</v>
      </c>
      <c r="E30" s="19">
        <v>20085</v>
      </c>
    </row>
  </sheetData>
  <conditionalFormatting sqref="E7:E24">
    <cfRule type="top10" dxfId="10" priority="2" rank="5"/>
  </conditionalFormatting>
  <conditionalFormatting sqref="K7:K24">
    <cfRule type="top10" dxfId="9" priority="1" rank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10" sqref="G10"/>
    </sheetView>
  </sheetViews>
  <sheetFormatPr baseColWidth="10" defaultRowHeight="16" x14ac:dyDescent="0.2"/>
  <cols>
    <col min="9" max="9" width="20.5" customWidth="1"/>
  </cols>
  <sheetData>
    <row r="1" spans="1:14" x14ac:dyDescent="0.2">
      <c r="A1">
        <v>925</v>
      </c>
      <c r="B1" t="s">
        <v>62</v>
      </c>
      <c r="H1" s="9">
        <v>2934</v>
      </c>
      <c r="I1" s="9" t="s">
        <v>62</v>
      </c>
      <c r="J1" s="9"/>
      <c r="K1" s="9"/>
      <c r="L1" s="9"/>
      <c r="M1" s="9"/>
    </row>
    <row r="2" spans="1:14" x14ac:dyDescent="0.2">
      <c r="A2">
        <v>1001</v>
      </c>
      <c r="B2" t="s">
        <v>63</v>
      </c>
      <c r="H2" s="9">
        <v>3162</v>
      </c>
      <c r="I2" s="9" t="s">
        <v>63</v>
      </c>
      <c r="J2" s="9"/>
      <c r="K2" s="9"/>
      <c r="L2" s="9"/>
      <c r="M2" s="9"/>
    </row>
    <row r="3" spans="1:14" x14ac:dyDescent="0.2">
      <c r="A3" s="3" t="s">
        <v>64</v>
      </c>
      <c r="B3" s="18">
        <f>A1/A2</f>
        <v>0.92407592407592409</v>
      </c>
      <c r="H3" s="16" t="s">
        <v>64</v>
      </c>
      <c r="I3" s="35">
        <f>H1/H2</f>
        <v>0.92789373814041742</v>
      </c>
      <c r="J3" s="16" t="s">
        <v>103</v>
      </c>
      <c r="K3" s="40">
        <v>0.80227300000000001</v>
      </c>
      <c r="L3" s="16" t="s">
        <v>104</v>
      </c>
      <c r="M3" s="40">
        <v>0.92645299999999997</v>
      </c>
    </row>
    <row r="6" spans="1:14" x14ac:dyDescent="0.2">
      <c r="B6" s="3" t="s">
        <v>65</v>
      </c>
      <c r="C6" s="3" t="s">
        <v>66</v>
      </c>
      <c r="D6" s="3" t="s">
        <v>67</v>
      </c>
      <c r="E6" s="3" t="s">
        <v>77</v>
      </c>
      <c r="I6" s="3" t="s">
        <v>65</v>
      </c>
      <c r="J6" s="3" t="s">
        <v>66</v>
      </c>
      <c r="K6" s="3" t="s">
        <v>67</v>
      </c>
      <c r="L6" s="3" t="s">
        <v>77</v>
      </c>
      <c r="N6" s="27" t="s">
        <v>131</v>
      </c>
    </row>
    <row r="7" spans="1:14" x14ac:dyDescent="0.2">
      <c r="A7">
        <v>1</v>
      </c>
      <c r="B7" s="12" t="s">
        <v>49</v>
      </c>
      <c r="C7" s="19">
        <v>171</v>
      </c>
      <c r="D7" s="19">
        <v>0</v>
      </c>
      <c r="E7" s="19">
        <f>C7/(C7+D7)</f>
        <v>1</v>
      </c>
      <c r="H7">
        <v>1</v>
      </c>
      <c r="I7" s="12" t="s">
        <v>49</v>
      </c>
      <c r="J7" s="19">
        <v>490</v>
      </c>
      <c r="K7" s="19">
        <v>6</v>
      </c>
      <c r="L7" s="19">
        <f>J7/(J7+K7)</f>
        <v>0.98790322580645162</v>
      </c>
      <c r="N7" s="27" t="s">
        <v>132</v>
      </c>
    </row>
    <row r="8" spans="1:14" x14ac:dyDescent="0.2">
      <c r="A8">
        <f>A7+1</f>
        <v>2</v>
      </c>
      <c r="B8" s="12" t="s">
        <v>50</v>
      </c>
      <c r="C8" s="19">
        <v>127</v>
      </c>
      <c r="D8" s="19">
        <v>22</v>
      </c>
      <c r="E8" s="19">
        <f t="shared" ref="E8:E18" si="0">C8/(C8+D8)</f>
        <v>0.8523489932885906</v>
      </c>
      <c r="H8">
        <f>H7+1</f>
        <v>2</v>
      </c>
      <c r="I8" s="12" t="s">
        <v>50</v>
      </c>
      <c r="J8" s="19">
        <v>431</v>
      </c>
      <c r="K8" s="19">
        <v>40</v>
      </c>
      <c r="L8" s="19">
        <f t="shared" ref="L8:L18" si="1">J8/(J8+K8)</f>
        <v>0.9150743099787686</v>
      </c>
      <c r="N8" s="27" t="s">
        <v>133</v>
      </c>
    </row>
    <row r="9" spans="1:14" x14ac:dyDescent="0.2">
      <c r="A9">
        <f t="shared" ref="A9:A18" si="2">A8+1</f>
        <v>3</v>
      </c>
      <c r="B9" s="12" t="s">
        <v>51</v>
      </c>
      <c r="C9" s="19">
        <v>134</v>
      </c>
      <c r="D9" s="19">
        <v>0</v>
      </c>
      <c r="E9" s="19">
        <f t="shared" si="0"/>
        <v>1</v>
      </c>
      <c r="H9">
        <f t="shared" ref="H9:H18" si="3">H8+1</f>
        <v>3</v>
      </c>
      <c r="I9" s="12" t="s">
        <v>51</v>
      </c>
      <c r="J9" s="19">
        <v>391</v>
      </c>
      <c r="K9" s="19">
        <v>29</v>
      </c>
      <c r="L9" s="19">
        <f t="shared" si="1"/>
        <v>0.93095238095238098</v>
      </c>
      <c r="N9" s="27" t="s">
        <v>134</v>
      </c>
    </row>
    <row r="10" spans="1:14" x14ac:dyDescent="0.2">
      <c r="A10">
        <f t="shared" si="2"/>
        <v>4</v>
      </c>
      <c r="B10" s="12" t="s">
        <v>52</v>
      </c>
      <c r="C10" s="19">
        <v>139</v>
      </c>
      <c r="D10" s="19">
        <v>21</v>
      </c>
      <c r="E10" s="19">
        <f t="shared" si="0"/>
        <v>0.86875000000000002</v>
      </c>
      <c r="H10">
        <f t="shared" si="3"/>
        <v>4</v>
      </c>
      <c r="I10" s="12" t="s">
        <v>52</v>
      </c>
      <c r="J10" s="19">
        <v>439</v>
      </c>
      <c r="K10" s="19">
        <v>69</v>
      </c>
      <c r="L10" s="19">
        <f t="shared" si="1"/>
        <v>0.86417322834645671</v>
      </c>
      <c r="N10" s="27" t="s">
        <v>135</v>
      </c>
    </row>
    <row r="11" spans="1:14" x14ac:dyDescent="0.2">
      <c r="A11">
        <f t="shared" si="2"/>
        <v>5</v>
      </c>
      <c r="B11" t="s">
        <v>53</v>
      </c>
      <c r="C11" s="19">
        <v>161</v>
      </c>
      <c r="D11" s="19">
        <v>16</v>
      </c>
      <c r="E11" s="19">
        <f t="shared" si="0"/>
        <v>0.90960451977401124</v>
      </c>
      <c r="H11">
        <f t="shared" si="3"/>
        <v>5</v>
      </c>
      <c r="I11" t="s">
        <v>53</v>
      </c>
      <c r="J11" s="19">
        <v>535</v>
      </c>
      <c r="K11" s="19">
        <v>21</v>
      </c>
      <c r="L11" s="19">
        <f t="shared" si="1"/>
        <v>0.96223021582733814</v>
      </c>
      <c r="N11" s="27" t="s">
        <v>136</v>
      </c>
    </row>
    <row r="12" spans="1:14" x14ac:dyDescent="0.2">
      <c r="A12">
        <f t="shared" si="2"/>
        <v>6</v>
      </c>
      <c r="B12" s="12" t="s">
        <v>54</v>
      </c>
      <c r="C12" s="19">
        <v>154</v>
      </c>
      <c r="D12" s="19">
        <v>1</v>
      </c>
      <c r="E12" s="19">
        <f t="shared" si="0"/>
        <v>0.99354838709677418</v>
      </c>
      <c r="H12">
        <f t="shared" si="3"/>
        <v>6</v>
      </c>
      <c r="I12" s="12" t="s">
        <v>54</v>
      </c>
      <c r="J12" s="19">
        <v>537</v>
      </c>
      <c r="K12" s="19">
        <v>8</v>
      </c>
      <c r="L12" s="19">
        <f t="shared" si="1"/>
        <v>0.98532110091743119</v>
      </c>
      <c r="N12" s="27" t="s">
        <v>137</v>
      </c>
    </row>
    <row r="13" spans="1:14" x14ac:dyDescent="0.2">
      <c r="A13">
        <f t="shared" si="2"/>
        <v>7</v>
      </c>
      <c r="B13" t="s">
        <v>55</v>
      </c>
      <c r="C13" s="19">
        <v>6</v>
      </c>
      <c r="D13" s="19">
        <v>1</v>
      </c>
      <c r="E13" s="19">
        <f t="shared" si="0"/>
        <v>0.8571428571428571</v>
      </c>
      <c r="H13">
        <f t="shared" si="3"/>
        <v>7</v>
      </c>
      <c r="I13" t="s">
        <v>55</v>
      </c>
      <c r="J13" s="19">
        <v>18</v>
      </c>
      <c r="K13" s="19">
        <v>5</v>
      </c>
      <c r="L13" s="19">
        <f t="shared" si="1"/>
        <v>0.78260869565217395</v>
      </c>
      <c r="N13" s="27" t="s">
        <v>138</v>
      </c>
    </row>
    <row r="14" spans="1:14" x14ac:dyDescent="0.2">
      <c r="A14">
        <f t="shared" si="2"/>
        <v>8</v>
      </c>
      <c r="B14" t="s">
        <v>56</v>
      </c>
      <c r="C14" s="19">
        <v>3</v>
      </c>
      <c r="D14" s="19">
        <v>1</v>
      </c>
      <c r="E14" s="19">
        <f t="shared" si="0"/>
        <v>0.75</v>
      </c>
      <c r="H14">
        <f t="shared" si="3"/>
        <v>8</v>
      </c>
      <c r="I14" t="s">
        <v>56</v>
      </c>
      <c r="J14" s="19">
        <v>8</v>
      </c>
      <c r="K14" s="19">
        <v>2</v>
      </c>
      <c r="L14" s="19">
        <f t="shared" si="1"/>
        <v>0.8</v>
      </c>
      <c r="N14" s="27" t="s">
        <v>139</v>
      </c>
    </row>
    <row r="15" spans="1:14" x14ac:dyDescent="0.2">
      <c r="A15">
        <f t="shared" si="2"/>
        <v>9</v>
      </c>
      <c r="B15" t="s">
        <v>57</v>
      </c>
      <c r="C15" s="19">
        <v>9</v>
      </c>
      <c r="D15" s="19">
        <v>1</v>
      </c>
      <c r="E15" s="19">
        <f t="shared" si="0"/>
        <v>0.9</v>
      </c>
      <c r="H15">
        <f t="shared" si="3"/>
        <v>9</v>
      </c>
      <c r="I15" t="s">
        <v>57</v>
      </c>
      <c r="J15" s="19">
        <v>29</v>
      </c>
      <c r="K15" s="19">
        <v>3</v>
      </c>
      <c r="L15" s="19">
        <f t="shared" si="1"/>
        <v>0.90625</v>
      </c>
      <c r="N15" s="27" t="s">
        <v>140</v>
      </c>
    </row>
    <row r="16" spans="1:14" x14ac:dyDescent="0.2">
      <c r="A16">
        <f t="shared" si="2"/>
        <v>10</v>
      </c>
      <c r="B16" t="s">
        <v>58</v>
      </c>
      <c r="C16" s="19">
        <v>2</v>
      </c>
      <c r="D16" s="19">
        <v>8</v>
      </c>
      <c r="E16" s="19">
        <f t="shared" si="0"/>
        <v>0.2</v>
      </c>
      <c r="H16">
        <f t="shared" si="3"/>
        <v>10</v>
      </c>
      <c r="I16" t="s">
        <v>58</v>
      </c>
      <c r="J16" s="19">
        <v>4</v>
      </c>
      <c r="K16" s="19">
        <v>21</v>
      </c>
      <c r="L16" s="19">
        <f t="shared" si="1"/>
        <v>0.16</v>
      </c>
      <c r="N16" s="27" t="s">
        <v>141</v>
      </c>
    </row>
    <row r="17" spans="1:14" x14ac:dyDescent="0.2">
      <c r="A17">
        <f t="shared" si="2"/>
        <v>11</v>
      </c>
      <c r="B17" t="s">
        <v>59</v>
      </c>
      <c r="C17" s="19">
        <v>13</v>
      </c>
      <c r="D17" s="19">
        <v>0</v>
      </c>
      <c r="E17" s="19">
        <f t="shared" si="0"/>
        <v>1</v>
      </c>
      <c r="H17">
        <f t="shared" si="3"/>
        <v>11</v>
      </c>
      <c r="I17" t="s">
        <v>59</v>
      </c>
      <c r="J17" s="19">
        <v>30</v>
      </c>
      <c r="K17" s="19">
        <v>19</v>
      </c>
      <c r="L17" s="19">
        <f t="shared" si="1"/>
        <v>0.61224489795918369</v>
      </c>
      <c r="N17" s="27" t="s">
        <v>142</v>
      </c>
    </row>
    <row r="18" spans="1:14" x14ac:dyDescent="0.2">
      <c r="A18">
        <f t="shared" si="2"/>
        <v>12</v>
      </c>
      <c r="B18" t="s">
        <v>60</v>
      </c>
      <c r="C18" s="19">
        <v>6</v>
      </c>
      <c r="D18" s="19">
        <v>0</v>
      </c>
      <c r="E18" s="19">
        <f t="shared" si="0"/>
        <v>1</v>
      </c>
      <c r="H18">
        <f t="shared" si="3"/>
        <v>12</v>
      </c>
      <c r="I18" t="s">
        <v>60</v>
      </c>
      <c r="J18" s="19">
        <v>22</v>
      </c>
      <c r="K18" s="19">
        <v>5</v>
      </c>
      <c r="L18" s="19">
        <f t="shared" si="1"/>
        <v>0.81481481481481477</v>
      </c>
    </row>
    <row r="19" spans="1:14" x14ac:dyDescent="0.2">
      <c r="C19" s="19"/>
      <c r="D19" s="19"/>
      <c r="E19" s="19"/>
    </row>
  </sheetData>
  <conditionalFormatting sqref="E7:E19">
    <cfRule type="top10" dxfId="8" priority="2" rank="5"/>
  </conditionalFormatting>
  <conditionalFormatting sqref="L7:L18">
    <cfRule type="top10" dxfId="7" priority="1" rank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F9" sqref="F9"/>
    </sheetView>
  </sheetViews>
  <sheetFormatPr baseColWidth="10" defaultRowHeight="16" x14ac:dyDescent="0.2"/>
  <cols>
    <col min="2" max="2" width="17.33203125" customWidth="1"/>
  </cols>
  <sheetData>
    <row r="1" spans="1:19" x14ac:dyDescent="0.2">
      <c r="A1" s="9">
        <v>4307</v>
      </c>
      <c r="B1" s="9" t="s">
        <v>62</v>
      </c>
      <c r="C1" s="9"/>
      <c r="D1" s="9"/>
      <c r="E1" s="9"/>
      <c r="F1" s="9"/>
      <c r="M1">
        <v>1249</v>
      </c>
      <c r="N1" t="s">
        <v>62</v>
      </c>
    </row>
    <row r="2" spans="1:19" x14ac:dyDescent="0.2">
      <c r="A2" s="9">
        <v>6347</v>
      </c>
      <c r="B2" s="9" t="s">
        <v>63</v>
      </c>
      <c r="C2" s="9"/>
      <c r="D2" s="9"/>
      <c r="E2" s="9"/>
      <c r="F2" s="9"/>
      <c r="M2">
        <v>6347</v>
      </c>
      <c r="N2" t="s">
        <v>63</v>
      </c>
    </row>
    <row r="3" spans="1:19" x14ac:dyDescent="0.2">
      <c r="A3" s="16" t="s">
        <v>64</v>
      </c>
      <c r="B3" s="35">
        <f>A1/A2</f>
        <v>0.67858830943752957</v>
      </c>
      <c r="C3" s="16" t="s">
        <v>103</v>
      </c>
      <c r="D3" s="40">
        <v>0.61118300000000003</v>
      </c>
      <c r="E3" s="16" t="s">
        <v>104</v>
      </c>
      <c r="F3" s="40">
        <v>0.66355600000000003</v>
      </c>
      <c r="M3" s="3" t="s">
        <v>64</v>
      </c>
      <c r="N3" s="18">
        <f>M1/M2</f>
        <v>0.19678588309437531</v>
      </c>
      <c r="O3" s="3" t="s">
        <v>103</v>
      </c>
      <c r="P3">
        <v>5.8468300000000001E-2</v>
      </c>
      <c r="Q3" s="3" t="s">
        <v>104</v>
      </c>
      <c r="R3">
        <v>0.130722</v>
      </c>
    </row>
    <row r="6" spans="1:19" x14ac:dyDescent="0.2">
      <c r="B6" s="3" t="s">
        <v>65</v>
      </c>
      <c r="C6" s="3" t="s">
        <v>66</v>
      </c>
      <c r="D6" s="3" t="s">
        <v>67</v>
      </c>
      <c r="E6" s="3" t="s">
        <v>77</v>
      </c>
      <c r="G6" s="27" t="s">
        <v>195</v>
      </c>
      <c r="N6" s="3" t="s">
        <v>65</v>
      </c>
      <c r="O6" s="3" t="s">
        <v>66</v>
      </c>
      <c r="P6" s="3" t="s">
        <v>67</v>
      </c>
      <c r="Q6" s="3" t="s">
        <v>77</v>
      </c>
      <c r="S6" s="23" t="s">
        <v>105</v>
      </c>
    </row>
    <row r="7" spans="1:19" x14ac:dyDescent="0.2">
      <c r="A7">
        <v>1</v>
      </c>
      <c r="B7" t="s">
        <v>9</v>
      </c>
      <c r="C7" s="19">
        <v>1482</v>
      </c>
      <c r="D7" s="19">
        <v>480</v>
      </c>
      <c r="E7" s="19">
        <f>C7/(C7+D7)</f>
        <v>0.75535168195718649</v>
      </c>
      <c r="G7" s="27" t="s">
        <v>196</v>
      </c>
      <c r="M7">
        <v>1</v>
      </c>
      <c r="N7" t="s">
        <v>9</v>
      </c>
      <c r="O7" s="19">
        <v>1058</v>
      </c>
      <c r="P7" s="19">
        <v>904</v>
      </c>
      <c r="Q7" s="19">
        <f>O7/(O7+P7)</f>
        <v>0.53924566768603466</v>
      </c>
      <c r="S7" s="23" t="s">
        <v>106</v>
      </c>
    </row>
    <row r="8" spans="1:19" x14ac:dyDescent="0.2">
      <c r="A8">
        <f>A7+1</f>
        <v>2</v>
      </c>
      <c r="B8" t="s">
        <v>35</v>
      </c>
      <c r="C8" s="19">
        <v>389</v>
      </c>
      <c r="D8" s="19">
        <v>21</v>
      </c>
      <c r="E8" s="19">
        <f t="shared" ref="E8:E19" si="0">C8/(C8+D8)</f>
        <v>0.948780487804878</v>
      </c>
      <c r="G8" s="27" t="s">
        <v>197</v>
      </c>
      <c r="M8">
        <f>M7+1</f>
        <v>2</v>
      </c>
      <c r="N8" t="s">
        <v>35</v>
      </c>
      <c r="O8" s="19">
        <v>0</v>
      </c>
      <c r="P8" s="19">
        <v>410</v>
      </c>
      <c r="Q8" s="19">
        <f>O8/(O8+P8)</f>
        <v>0</v>
      </c>
      <c r="S8" s="23" t="s">
        <v>107</v>
      </c>
    </row>
    <row r="9" spans="1:19" x14ac:dyDescent="0.2">
      <c r="A9">
        <f t="shared" ref="A9:A19" si="1">A8+1</f>
        <v>3</v>
      </c>
      <c r="B9" t="s">
        <v>36</v>
      </c>
      <c r="C9" s="19">
        <v>377</v>
      </c>
      <c r="D9" s="19">
        <v>27</v>
      </c>
      <c r="E9" s="19">
        <f t="shared" si="0"/>
        <v>0.93316831683168322</v>
      </c>
      <c r="G9" s="27" t="s">
        <v>198</v>
      </c>
      <c r="M9">
        <f t="shared" ref="M9:M19" si="2">M8+1</f>
        <v>3</v>
      </c>
      <c r="N9" t="s">
        <v>36</v>
      </c>
      <c r="O9" s="19">
        <v>1</v>
      </c>
      <c r="P9" s="19">
        <v>403</v>
      </c>
      <c r="Q9" s="19">
        <f>O9/(O9+P9)</f>
        <v>2.4752475247524753E-3</v>
      </c>
      <c r="S9" s="23" t="s">
        <v>108</v>
      </c>
    </row>
    <row r="10" spans="1:19" x14ac:dyDescent="0.2">
      <c r="A10">
        <f t="shared" si="1"/>
        <v>4</v>
      </c>
      <c r="B10" t="s">
        <v>37</v>
      </c>
      <c r="C10" s="19">
        <v>6</v>
      </c>
      <c r="D10" s="19">
        <v>421</v>
      </c>
      <c r="E10" s="19">
        <f t="shared" si="0"/>
        <v>1.405152224824356E-2</v>
      </c>
      <c r="G10" s="27" t="s">
        <v>199</v>
      </c>
      <c r="M10">
        <f t="shared" si="2"/>
        <v>4</v>
      </c>
      <c r="N10" t="s">
        <v>37</v>
      </c>
      <c r="O10" s="19">
        <v>0</v>
      </c>
      <c r="P10" s="19">
        <v>427</v>
      </c>
      <c r="Q10" s="19">
        <f>O10</f>
        <v>0</v>
      </c>
      <c r="S10" s="23" t="s">
        <v>109</v>
      </c>
    </row>
    <row r="11" spans="1:19" x14ac:dyDescent="0.2">
      <c r="A11">
        <f t="shared" si="1"/>
        <v>5</v>
      </c>
      <c r="B11" t="s">
        <v>38</v>
      </c>
      <c r="C11" s="19">
        <v>268</v>
      </c>
      <c r="D11" s="19">
        <v>183</v>
      </c>
      <c r="E11" s="19">
        <f t="shared" si="0"/>
        <v>0.59423503325942351</v>
      </c>
      <c r="G11" s="27" t="s">
        <v>200</v>
      </c>
      <c r="M11">
        <f t="shared" si="2"/>
        <v>5</v>
      </c>
      <c r="N11" t="s">
        <v>38</v>
      </c>
      <c r="O11" s="19">
        <v>132</v>
      </c>
      <c r="P11" s="19">
        <v>319</v>
      </c>
      <c r="Q11" s="19">
        <f t="shared" ref="Q11:Q19" si="3">O11</f>
        <v>132</v>
      </c>
      <c r="S11" s="23" t="s">
        <v>110</v>
      </c>
    </row>
    <row r="12" spans="1:19" x14ac:dyDescent="0.2">
      <c r="A12">
        <f t="shared" si="1"/>
        <v>6</v>
      </c>
      <c r="B12" t="s">
        <v>39</v>
      </c>
      <c r="C12" s="19">
        <v>259</v>
      </c>
      <c r="D12" s="19">
        <v>141</v>
      </c>
      <c r="E12" s="19">
        <f t="shared" si="0"/>
        <v>0.64749999999999996</v>
      </c>
      <c r="G12" s="27" t="s">
        <v>201</v>
      </c>
      <c r="M12">
        <f t="shared" si="2"/>
        <v>6</v>
      </c>
      <c r="N12" t="s">
        <v>39</v>
      </c>
      <c r="O12" s="19">
        <v>53</v>
      </c>
      <c r="P12" s="19">
        <v>347</v>
      </c>
      <c r="Q12" s="19">
        <f t="shared" si="3"/>
        <v>53</v>
      </c>
      <c r="S12" s="23" t="s">
        <v>111</v>
      </c>
    </row>
    <row r="13" spans="1:19" x14ac:dyDescent="0.2">
      <c r="A13">
        <f t="shared" si="1"/>
        <v>7</v>
      </c>
      <c r="B13" t="s">
        <v>40</v>
      </c>
      <c r="C13" s="19">
        <v>324</v>
      </c>
      <c r="D13" s="19">
        <v>35</v>
      </c>
      <c r="E13" s="19">
        <f t="shared" si="0"/>
        <v>0.90250696378830086</v>
      </c>
      <c r="G13" s="27" t="s">
        <v>202</v>
      </c>
      <c r="M13">
        <f t="shared" si="2"/>
        <v>7</v>
      </c>
      <c r="N13" t="s">
        <v>40</v>
      </c>
      <c r="O13" s="19">
        <v>0</v>
      </c>
      <c r="P13" s="19">
        <v>359</v>
      </c>
      <c r="Q13" s="19">
        <f t="shared" si="3"/>
        <v>0</v>
      </c>
      <c r="S13" s="23" t="s">
        <v>112</v>
      </c>
    </row>
    <row r="14" spans="1:19" x14ac:dyDescent="0.2">
      <c r="A14">
        <f t="shared" si="1"/>
        <v>8</v>
      </c>
      <c r="B14" t="s">
        <v>41</v>
      </c>
      <c r="C14" s="19">
        <v>387</v>
      </c>
      <c r="D14" s="19">
        <v>81</v>
      </c>
      <c r="E14" s="19">
        <f t="shared" si="0"/>
        <v>0.82692307692307687</v>
      </c>
      <c r="G14" s="27" t="s">
        <v>203</v>
      </c>
      <c r="M14">
        <f t="shared" si="2"/>
        <v>8</v>
      </c>
      <c r="N14" t="s">
        <v>41</v>
      </c>
      <c r="O14" s="19">
        <v>1</v>
      </c>
      <c r="P14" s="19">
        <v>467</v>
      </c>
      <c r="Q14" s="19">
        <f t="shared" si="3"/>
        <v>1</v>
      </c>
      <c r="S14" s="23" t="s">
        <v>113</v>
      </c>
    </row>
    <row r="15" spans="1:19" x14ac:dyDescent="0.2">
      <c r="A15">
        <f t="shared" si="1"/>
        <v>9</v>
      </c>
      <c r="B15" t="s">
        <v>42</v>
      </c>
      <c r="C15" s="19">
        <v>158</v>
      </c>
      <c r="D15" s="19">
        <v>75</v>
      </c>
      <c r="E15" s="19">
        <f t="shared" si="0"/>
        <v>0.67811158798283266</v>
      </c>
      <c r="G15" s="27" t="s">
        <v>204</v>
      </c>
      <c r="M15">
        <f t="shared" si="2"/>
        <v>9</v>
      </c>
      <c r="N15" t="s">
        <v>42</v>
      </c>
      <c r="O15" s="19">
        <v>0</v>
      </c>
      <c r="P15" s="19">
        <v>233</v>
      </c>
      <c r="Q15" s="19">
        <f t="shared" si="3"/>
        <v>0</v>
      </c>
      <c r="S15" s="23" t="s">
        <v>114</v>
      </c>
    </row>
    <row r="16" spans="1:19" x14ac:dyDescent="0.2">
      <c r="A16">
        <f t="shared" si="1"/>
        <v>10</v>
      </c>
      <c r="B16" t="s">
        <v>43</v>
      </c>
      <c r="C16" s="19">
        <v>93</v>
      </c>
      <c r="D16" s="19">
        <v>104</v>
      </c>
      <c r="E16" s="19">
        <f t="shared" si="0"/>
        <v>0.4720812182741117</v>
      </c>
      <c r="G16" s="27" t="s">
        <v>205</v>
      </c>
      <c r="M16">
        <f t="shared" si="2"/>
        <v>10</v>
      </c>
      <c r="N16" t="s">
        <v>43</v>
      </c>
      <c r="O16" s="19">
        <v>4</v>
      </c>
      <c r="P16" s="19">
        <v>193</v>
      </c>
      <c r="Q16" s="19">
        <f t="shared" si="3"/>
        <v>4</v>
      </c>
      <c r="S16" s="23" t="s">
        <v>115</v>
      </c>
    </row>
    <row r="17" spans="1:23" x14ac:dyDescent="0.2">
      <c r="A17">
        <f t="shared" si="1"/>
        <v>11</v>
      </c>
      <c r="B17" t="s">
        <v>44</v>
      </c>
      <c r="C17" s="19">
        <v>76</v>
      </c>
      <c r="D17" s="19">
        <v>294</v>
      </c>
      <c r="E17" s="19">
        <f t="shared" si="0"/>
        <v>0.20540540540540542</v>
      </c>
      <c r="G17" s="27" t="s">
        <v>206</v>
      </c>
      <c r="M17">
        <f t="shared" si="2"/>
        <v>11</v>
      </c>
      <c r="N17" t="s">
        <v>44</v>
      </c>
      <c r="O17" s="19">
        <v>0</v>
      </c>
      <c r="P17" s="19">
        <v>370</v>
      </c>
      <c r="Q17" s="19">
        <f t="shared" si="3"/>
        <v>0</v>
      </c>
      <c r="S17" s="23" t="s">
        <v>116</v>
      </c>
    </row>
    <row r="18" spans="1:23" x14ac:dyDescent="0.2">
      <c r="A18">
        <f t="shared" si="1"/>
        <v>12</v>
      </c>
      <c r="B18" t="s">
        <v>45</v>
      </c>
      <c r="C18" s="19">
        <v>484</v>
      </c>
      <c r="D18" s="19">
        <v>178</v>
      </c>
      <c r="E18" s="19">
        <f t="shared" si="0"/>
        <v>0.73111782477341392</v>
      </c>
      <c r="G18" s="27" t="s">
        <v>207</v>
      </c>
      <c r="M18">
        <f t="shared" si="2"/>
        <v>12</v>
      </c>
      <c r="N18" t="s">
        <v>45</v>
      </c>
      <c r="O18" s="19">
        <v>0</v>
      </c>
      <c r="P18" s="19">
        <v>662</v>
      </c>
      <c r="Q18" s="19">
        <f t="shared" si="3"/>
        <v>0</v>
      </c>
      <c r="S18" s="23" t="s">
        <v>117</v>
      </c>
    </row>
    <row r="19" spans="1:23" x14ac:dyDescent="0.2">
      <c r="A19">
        <f t="shared" si="1"/>
        <v>13</v>
      </c>
      <c r="B19" t="s">
        <v>46</v>
      </c>
      <c r="C19" s="19">
        <v>4</v>
      </c>
      <c r="D19" s="19">
        <v>0</v>
      </c>
      <c r="E19" s="19">
        <f t="shared" si="0"/>
        <v>1</v>
      </c>
      <c r="M19">
        <f t="shared" si="2"/>
        <v>13</v>
      </c>
      <c r="N19" t="s">
        <v>46</v>
      </c>
      <c r="O19" s="19">
        <v>0</v>
      </c>
      <c r="P19" s="19">
        <v>4</v>
      </c>
      <c r="Q19" s="19">
        <f t="shared" si="3"/>
        <v>0</v>
      </c>
    </row>
    <row r="20" spans="1:23" x14ac:dyDescent="0.2">
      <c r="C20" s="19"/>
      <c r="D20" s="19"/>
      <c r="E20" s="19"/>
    </row>
    <row r="21" spans="1:23" x14ac:dyDescent="0.2">
      <c r="C21" s="19"/>
      <c r="D21" s="19"/>
      <c r="E21" s="19"/>
    </row>
    <row r="22" spans="1:23" x14ac:dyDescent="0.2">
      <c r="C22" s="19"/>
      <c r="D22" s="19"/>
      <c r="E22" s="19"/>
      <c r="H22">
        <v>901</v>
      </c>
      <c r="I22" t="s">
        <v>62</v>
      </c>
      <c r="S22">
        <v>107</v>
      </c>
      <c r="T22" t="s">
        <v>62</v>
      </c>
    </row>
    <row r="23" spans="1:23" x14ac:dyDescent="0.2">
      <c r="C23" s="19"/>
      <c r="D23" s="19"/>
      <c r="E23" s="19"/>
      <c r="H23">
        <v>1001</v>
      </c>
      <c r="I23" t="s">
        <v>63</v>
      </c>
      <c r="S23">
        <v>1001</v>
      </c>
      <c r="T23" t="s">
        <v>63</v>
      </c>
    </row>
    <row r="24" spans="1:23" x14ac:dyDescent="0.2">
      <c r="C24" s="19"/>
      <c r="D24" s="19"/>
      <c r="E24" s="19"/>
      <c r="H24" s="3" t="s">
        <v>64</v>
      </c>
      <c r="I24" s="18">
        <f>H22/H23</f>
        <v>0.90009990009990015</v>
      </c>
      <c r="J24" s="3" t="s">
        <v>103</v>
      </c>
      <c r="K24" t="s">
        <v>174</v>
      </c>
      <c r="L24" s="3" t="s">
        <v>104</v>
      </c>
      <c r="M24" t="s">
        <v>174</v>
      </c>
      <c r="S24" s="3" t="s">
        <v>64</v>
      </c>
      <c r="T24" s="18">
        <f>S22/S23</f>
        <v>0.1068931068931069</v>
      </c>
    </row>
    <row r="27" spans="1:23" x14ac:dyDescent="0.2">
      <c r="I27" s="3" t="s">
        <v>65</v>
      </c>
      <c r="J27" s="3" t="s">
        <v>66</v>
      </c>
      <c r="K27" s="3" t="s">
        <v>67</v>
      </c>
      <c r="L27" s="3" t="s">
        <v>77</v>
      </c>
      <c r="N27" s="23" t="s">
        <v>175</v>
      </c>
      <c r="T27" s="3" t="s">
        <v>65</v>
      </c>
      <c r="U27" s="3" t="s">
        <v>66</v>
      </c>
      <c r="V27" s="3" t="s">
        <v>67</v>
      </c>
      <c r="W27" s="3" t="s">
        <v>77</v>
      </c>
    </row>
    <row r="28" spans="1:23" x14ac:dyDescent="0.2">
      <c r="H28">
        <v>1</v>
      </c>
      <c r="I28" t="s">
        <v>9</v>
      </c>
      <c r="J28" s="19">
        <v>204</v>
      </c>
      <c r="K28" s="19">
        <v>58</v>
      </c>
      <c r="L28" s="19">
        <f>J28/(J28+K28)</f>
        <v>0.77862595419847325</v>
      </c>
      <c r="N28" s="23" t="s">
        <v>176</v>
      </c>
      <c r="S28">
        <v>1</v>
      </c>
      <c r="T28" t="s">
        <v>9</v>
      </c>
      <c r="U28" s="19">
        <v>107</v>
      </c>
      <c r="V28" s="19">
        <v>155</v>
      </c>
      <c r="W28" s="19">
        <f>U28/(U28+V28)</f>
        <v>0.40839694656488551</v>
      </c>
    </row>
    <row r="29" spans="1:23" x14ac:dyDescent="0.2">
      <c r="H29">
        <f>H28+1</f>
        <v>2</v>
      </c>
      <c r="I29" t="s">
        <v>35</v>
      </c>
      <c r="J29" s="19">
        <v>389</v>
      </c>
      <c r="K29" s="19">
        <v>21</v>
      </c>
      <c r="L29" s="19">
        <f>J29/(J29+K29)</f>
        <v>0.948780487804878</v>
      </c>
      <c r="N29" s="23" t="s">
        <v>177</v>
      </c>
      <c r="S29">
        <f>S28+1</f>
        <v>2</v>
      </c>
      <c r="T29" t="s">
        <v>35</v>
      </c>
      <c r="U29" s="19">
        <v>10</v>
      </c>
      <c r="V29" s="19">
        <v>410</v>
      </c>
      <c r="W29" s="19">
        <f>U29/(U29+V29)</f>
        <v>2.3809523809523808E-2</v>
      </c>
    </row>
    <row r="30" spans="1:23" x14ac:dyDescent="0.2">
      <c r="H30">
        <f t="shared" ref="H30:H40" si="4">H29+1</f>
        <v>3</v>
      </c>
      <c r="I30" t="s">
        <v>36</v>
      </c>
      <c r="J30" s="19">
        <v>308</v>
      </c>
      <c r="K30" s="19">
        <v>21</v>
      </c>
      <c r="L30" s="19">
        <f>J30/(J30+K30)</f>
        <v>0.93617021276595747</v>
      </c>
      <c r="N30" s="23" t="s">
        <v>178</v>
      </c>
      <c r="S30">
        <f t="shared" ref="S30:S40" si="5">S29+1</f>
        <v>3</v>
      </c>
      <c r="T30" t="s">
        <v>36</v>
      </c>
      <c r="U30" s="19">
        <v>0</v>
      </c>
      <c r="V30" s="19">
        <v>329</v>
      </c>
      <c r="W30" s="19">
        <f>U30/(U30+V30)</f>
        <v>0</v>
      </c>
    </row>
    <row r="31" spans="1:23" x14ac:dyDescent="0.2">
      <c r="H31">
        <f t="shared" si="4"/>
        <v>4</v>
      </c>
      <c r="I31" t="s">
        <v>37</v>
      </c>
      <c r="J31" s="19">
        <v>0</v>
      </c>
      <c r="K31" s="19">
        <v>0</v>
      </c>
      <c r="L31" s="19">
        <f>J31</f>
        <v>0</v>
      </c>
      <c r="N31" s="23" t="s">
        <v>179</v>
      </c>
      <c r="S31">
        <f t="shared" si="5"/>
        <v>4</v>
      </c>
      <c r="T31" t="s">
        <v>37</v>
      </c>
      <c r="U31" s="19">
        <v>0</v>
      </c>
      <c r="V31" s="19">
        <v>0</v>
      </c>
      <c r="W31" s="19">
        <f>U31</f>
        <v>0</v>
      </c>
    </row>
    <row r="32" spans="1:23" x14ac:dyDescent="0.2">
      <c r="H32">
        <f t="shared" si="4"/>
        <v>5</v>
      </c>
      <c r="I32" t="s">
        <v>38</v>
      </c>
      <c r="J32" s="19">
        <v>0</v>
      </c>
      <c r="K32" s="19">
        <v>0</v>
      </c>
      <c r="L32" s="19">
        <f t="shared" ref="L32:L40" si="6">J32</f>
        <v>0</v>
      </c>
      <c r="N32" s="23" t="s">
        <v>178</v>
      </c>
      <c r="S32">
        <f t="shared" si="5"/>
        <v>5</v>
      </c>
      <c r="T32" t="s">
        <v>38</v>
      </c>
      <c r="U32" s="19">
        <v>0</v>
      </c>
      <c r="V32" s="19">
        <v>0</v>
      </c>
      <c r="W32" s="19">
        <f t="shared" ref="W32:W40" si="7">U32</f>
        <v>0</v>
      </c>
    </row>
    <row r="33" spans="8:23" x14ac:dyDescent="0.2">
      <c r="H33">
        <f t="shared" si="4"/>
        <v>6</v>
      </c>
      <c r="I33" t="s">
        <v>39</v>
      </c>
      <c r="J33" s="19">
        <v>0</v>
      </c>
      <c r="K33" s="19">
        <v>0</v>
      </c>
      <c r="L33" s="19">
        <f t="shared" si="6"/>
        <v>0</v>
      </c>
      <c r="N33" s="23" t="s">
        <v>178</v>
      </c>
      <c r="S33">
        <f t="shared" si="5"/>
        <v>6</v>
      </c>
      <c r="T33" t="s">
        <v>39</v>
      </c>
      <c r="U33" s="19">
        <v>0</v>
      </c>
      <c r="V33" s="19">
        <v>0</v>
      </c>
      <c r="W33" s="19">
        <f t="shared" si="7"/>
        <v>0</v>
      </c>
    </row>
    <row r="34" spans="8:23" x14ac:dyDescent="0.2">
      <c r="H34">
        <f t="shared" si="4"/>
        <v>7</v>
      </c>
      <c r="I34" t="s">
        <v>40</v>
      </c>
      <c r="J34" s="19">
        <v>0</v>
      </c>
      <c r="K34" s="19">
        <v>0</v>
      </c>
      <c r="L34" s="19">
        <f t="shared" si="6"/>
        <v>0</v>
      </c>
      <c r="N34" s="23" t="s">
        <v>178</v>
      </c>
      <c r="S34">
        <f t="shared" si="5"/>
        <v>7</v>
      </c>
      <c r="T34" t="s">
        <v>40</v>
      </c>
      <c r="U34" s="19">
        <v>0</v>
      </c>
      <c r="V34" s="19">
        <v>0</v>
      </c>
      <c r="W34" s="19">
        <f t="shared" si="7"/>
        <v>0</v>
      </c>
    </row>
    <row r="35" spans="8:23" x14ac:dyDescent="0.2">
      <c r="H35">
        <f t="shared" si="4"/>
        <v>8</v>
      </c>
      <c r="I35" t="s">
        <v>41</v>
      </c>
      <c r="J35" s="19">
        <v>0</v>
      </c>
      <c r="K35" s="19">
        <v>0</v>
      </c>
      <c r="L35" s="19">
        <f t="shared" si="6"/>
        <v>0</v>
      </c>
      <c r="N35" s="23" t="s">
        <v>179</v>
      </c>
      <c r="S35">
        <f t="shared" si="5"/>
        <v>8</v>
      </c>
      <c r="T35" t="s">
        <v>41</v>
      </c>
      <c r="U35" s="19">
        <v>0</v>
      </c>
      <c r="V35" s="19">
        <v>0</v>
      </c>
      <c r="W35" s="19">
        <f t="shared" si="7"/>
        <v>0</v>
      </c>
    </row>
    <row r="36" spans="8:23" x14ac:dyDescent="0.2">
      <c r="H36">
        <f t="shared" si="4"/>
        <v>9</v>
      </c>
      <c r="I36" t="s">
        <v>42</v>
      </c>
      <c r="J36" s="19">
        <v>0</v>
      </c>
      <c r="K36" s="19">
        <v>0</v>
      </c>
      <c r="L36" s="19">
        <f t="shared" si="6"/>
        <v>0</v>
      </c>
      <c r="N36" s="23" t="s">
        <v>178</v>
      </c>
      <c r="S36">
        <f t="shared" si="5"/>
        <v>9</v>
      </c>
      <c r="T36" t="s">
        <v>42</v>
      </c>
      <c r="U36" s="19">
        <v>0</v>
      </c>
      <c r="V36" s="19">
        <v>0</v>
      </c>
      <c r="W36" s="19">
        <f t="shared" si="7"/>
        <v>0</v>
      </c>
    </row>
    <row r="37" spans="8:23" x14ac:dyDescent="0.2">
      <c r="H37">
        <f t="shared" si="4"/>
        <v>10</v>
      </c>
      <c r="I37" t="s">
        <v>43</v>
      </c>
      <c r="J37" s="19">
        <v>0</v>
      </c>
      <c r="K37" s="19">
        <v>0</v>
      </c>
      <c r="L37" s="19">
        <f t="shared" si="6"/>
        <v>0</v>
      </c>
      <c r="N37" s="23" t="s">
        <v>179</v>
      </c>
      <c r="S37">
        <f t="shared" si="5"/>
        <v>10</v>
      </c>
      <c r="T37" t="s">
        <v>43</v>
      </c>
      <c r="U37" s="19">
        <v>0</v>
      </c>
      <c r="V37" s="19">
        <v>0</v>
      </c>
      <c r="W37" s="19">
        <f t="shared" si="7"/>
        <v>0</v>
      </c>
    </row>
    <row r="38" spans="8:23" x14ac:dyDescent="0.2">
      <c r="H38">
        <f t="shared" si="4"/>
        <v>11</v>
      </c>
      <c r="I38" t="s">
        <v>44</v>
      </c>
      <c r="J38" s="19">
        <v>0</v>
      </c>
      <c r="K38" s="19">
        <v>0</v>
      </c>
      <c r="L38" s="19">
        <f t="shared" si="6"/>
        <v>0</v>
      </c>
      <c r="N38" s="23" t="s">
        <v>179</v>
      </c>
      <c r="S38">
        <f t="shared" si="5"/>
        <v>11</v>
      </c>
      <c r="T38" t="s">
        <v>44</v>
      </c>
      <c r="U38" s="19">
        <v>0</v>
      </c>
      <c r="V38" s="19">
        <v>0</v>
      </c>
      <c r="W38" s="19">
        <f t="shared" si="7"/>
        <v>0</v>
      </c>
    </row>
    <row r="39" spans="8:23" x14ac:dyDescent="0.2">
      <c r="H39">
        <f t="shared" si="4"/>
        <v>12</v>
      </c>
      <c r="I39" t="s">
        <v>45</v>
      </c>
      <c r="J39" s="19">
        <v>0</v>
      </c>
      <c r="K39" s="19">
        <v>0</v>
      </c>
      <c r="L39" s="19">
        <f t="shared" si="6"/>
        <v>0</v>
      </c>
      <c r="N39" s="23" t="s">
        <v>180</v>
      </c>
      <c r="S39">
        <f t="shared" si="5"/>
        <v>12</v>
      </c>
      <c r="T39" t="s">
        <v>45</v>
      </c>
      <c r="U39" s="19">
        <v>0</v>
      </c>
      <c r="V39" s="19">
        <v>0</v>
      </c>
      <c r="W39" s="19">
        <f t="shared" si="7"/>
        <v>0</v>
      </c>
    </row>
    <row r="40" spans="8:23" x14ac:dyDescent="0.2">
      <c r="H40">
        <f t="shared" si="4"/>
        <v>13</v>
      </c>
      <c r="I40" t="s">
        <v>46</v>
      </c>
      <c r="J40" s="19">
        <v>0</v>
      </c>
      <c r="K40" s="19">
        <v>0</v>
      </c>
      <c r="L40" s="19">
        <f t="shared" si="6"/>
        <v>0</v>
      </c>
      <c r="S40">
        <f t="shared" si="5"/>
        <v>13</v>
      </c>
      <c r="T40" t="s">
        <v>46</v>
      </c>
      <c r="U40" s="19">
        <v>0</v>
      </c>
      <c r="V40" s="19">
        <v>0</v>
      </c>
      <c r="W40" s="19">
        <f t="shared" si="7"/>
        <v>0</v>
      </c>
    </row>
  </sheetData>
  <conditionalFormatting sqref="E20:E24">
    <cfRule type="top10" dxfId="6" priority="5" rank="5"/>
  </conditionalFormatting>
  <conditionalFormatting sqref="W28:W40">
    <cfRule type="top10" dxfId="5" priority="4" rank="5"/>
  </conditionalFormatting>
  <conditionalFormatting sqref="Q7:Q19">
    <cfRule type="top10" dxfId="4" priority="3" rank="5"/>
  </conditionalFormatting>
  <conditionalFormatting sqref="L28:L40">
    <cfRule type="top10" dxfId="3" priority="2" rank="5"/>
  </conditionalFormatting>
  <conditionalFormatting sqref="E7:E19">
    <cfRule type="top10" dxfId="2" priority="1" rank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H12" sqref="H12"/>
    </sheetView>
  </sheetViews>
  <sheetFormatPr baseColWidth="10" defaultRowHeight="16" x14ac:dyDescent="0.2"/>
  <sheetData>
    <row r="1" spans="1:7" x14ac:dyDescent="0.2">
      <c r="A1">
        <v>4478</v>
      </c>
      <c r="B1" t="s">
        <v>62</v>
      </c>
    </row>
    <row r="2" spans="1:7" x14ac:dyDescent="0.2">
      <c r="A2">
        <v>10137</v>
      </c>
      <c r="B2" t="s">
        <v>63</v>
      </c>
    </row>
    <row r="3" spans="1:7" x14ac:dyDescent="0.2">
      <c r="A3" s="3" t="s">
        <v>64</v>
      </c>
      <c r="B3" s="18">
        <f>A1/A2</f>
        <v>0.44174805169182202</v>
      </c>
      <c r="C3" s="5" t="s">
        <v>103</v>
      </c>
      <c r="D3" s="25">
        <v>0.204265</v>
      </c>
      <c r="E3" s="5" t="s">
        <v>104</v>
      </c>
      <c r="F3" s="25">
        <v>0.27070100000000002</v>
      </c>
    </row>
    <row r="6" spans="1:7" x14ac:dyDescent="0.2">
      <c r="B6" s="3" t="s">
        <v>65</v>
      </c>
      <c r="C6" s="3" t="s">
        <v>66</v>
      </c>
      <c r="D6" s="3" t="s">
        <v>67</v>
      </c>
      <c r="E6" s="3" t="s">
        <v>77</v>
      </c>
    </row>
    <row r="7" spans="1:7" x14ac:dyDescent="0.2">
      <c r="A7">
        <v>1</v>
      </c>
      <c r="B7" s="12" t="s">
        <v>9</v>
      </c>
      <c r="C7" s="19">
        <v>4478</v>
      </c>
      <c r="D7" s="19">
        <v>0</v>
      </c>
      <c r="E7" s="19">
        <f>C7/(C7+D7)</f>
        <v>1</v>
      </c>
      <c r="G7" s="25" t="s">
        <v>143</v>
      </c>
    </row>
    <row r="8" spans="1:7" x14ac:dyDescent="0.2">
      <c r="A8">
        <f>A7+1</f>
        <v>2</v>
      </c>
      <c r="B8" s="12" t="s">
        <v>82</v>
      </c>
      <c r="C8" s="19">
        <v>0</v>
      </c>
      <c r="D8" s="19">
        <v>4933</v>
      </c>
      <c r="E8" s="19">
        <f>C8/(C8+D8)</f>
        <v>0</v>
      </c>
      <c r="G8" s="25" t="s">
        <v>144</v>
      </c>
    </row>
    <row r="9" spans="1:7" x14ac:dyDescent="0.2">
      <c r="A9">
        <f>A8+1</f>
        <v>3</v>
      </c>
      <c r="B9" s="12" t="s">
        <v>83</v>
      </c>
      <c r="C9" s="19">
        <v>0</v>
      </c>
      <c r="D9" s="19">
        <v>726</v>
      </c>
      <c r="E9" s="19">
        <f>C9/(C9+D9)</f>
        <v>0</v>
      </c>
      <c r="G9" s="25" t="s">
        <v>145</v>
      </c>
    </row>
    <row r="10" spans="1:7" x14ac:dyDescent="0.2">
      <c r="B10" s="22"/>
      <c r="C10" s="19"/>
      <c r="D10" s="19"/>
      <c r="E10" s="19"/>
    </row>
    <row r="11" spans="1:7" x14ac:dyDescent="0.2">
      <c r="B11" s="22"/>
      <c r="C11" s="19"/>
      <c r="D11" s="19"/>
      <c r="E11" s="19"/>
    </row>
    <row r="12" spans="1:7" x14ac:dyDescent="0.2">
      <c r="A12" s="9">
        <v>7288</v>
      </c>
      <c r="B12" s="9" t="s">
        <v>62</v>
      </c>
      <c r="C12" s="9"/>
      <c r="D12" s="9"/>
      <c r="E12" s="9"/>
      <c r="F12" s="9"/>
    </row>
    <row r="13" spans="1:7" x14ac:dyDescent="0.2">
      <c r="A13" s="9">
        <v>10137</v>
      </c>
      <c r="B13" s="9" t="s">
        <v>63</v>
      </c>
      <c r="C13" s="9"/>
      <c r="D13" s="9"/>
      <c r="E13" s="9"/>
      <c r="F13" s="9"/>
    </row>
    <row r="14" spans="1:7" x14ac:dyDescent="0.2">
      <c r="A14" s="16" t="s">
        <v>64</v>
      </c>
      <c r="B14" s="35">
        <f>A12/A13</f>
        <v>0.71895037979678411</v>
      </c>
      <c r="C14" s="10" t="s">
        <v>103</v>
      </c>
      <c r="D14" s="40">
        <v>0.61674700000000005</v>
      </c>
      <c r="E14" s="10" t="s">
        <v>104</v>
      </c>
      <c r="F14" s="40">
        <v>0.71087</v>
      </c>
    </row>
    <row r="17" spans="1:7" x14ac:dyDescent="0.2">
      <c r="B17" s="3" t="s">
        <v>65</v>
      </c>
      <c r="C17" s="3" t="s">
        <v>66</v>
      </c>
      <c r="D17" s="3" t="s">
        <v>67</v>
      </c>
      <c r="E17" s="3" t="s">
        <v>77</v>
      </c>
    </row>
    <row r="18" spans="1:7" x14ac:dyDescent="0.2">
      <c r="A18">
        <v>1</v>
      </c>
      <c r="B18" s="12" t="s">
        <v>9</v>
      </c>
      <c r="C18" s="19">
        <v>2793</v>
      </c>
      <c r="D18" s="19">
        <v>1685</v>
      </c>
      <c r="E18" s="19">
        <f>C18/(C18+D18)</f>
        <v>0.62371594461813307</v>
      </c>
      <c r="G18" s="27" t="s">
        <v>192</v>
      </c>
    </row>
    <row r="19" spans="1:7" x14ac:dyDescent="0.2">
      <c r="A19">
        <f>A18+1</f>
        <v>2</v>
      </c>
      <c r="B19" s="12" t="s">
        <v>82</v>
      </c>
      <c r="C19" s="19">
        <v>4279</v>
      </c>
      <c r="D19" s="19">
        <v>654</v>
      </c>
      <c r="E19" s="19">
        <f>C19/(C19+D19)</f>
        <v>0.86742347455909186</v>
      </c>
      <c r="G19" s="27" t="s">
        <v>193</v>
      </c>
    </row>
    <row r="20" spans="1:7" x14ac:dyDescent="0.2">
      <c r="A20">
        <f>A19+1</f>
        <v>3</v>
      </c>
      <c r="B20" s="12" t="s">
        <v>83</v>
      </c>
      <c r="C20" s="19">
        <v>216</v>
      </c>
      <c r="D20" s="19">
        <v>510</v>
      </c>
      <c r="E20" s="19">
        <f>C20/(C20+D20)</f>
        <v>0.2975206611570248</v>
      </c>
      <c r="G20" s="27" t="s">
        <v>194</v>
      </c>
    </row>
  </sheetData>
  <conditionalFormatting sqref="E7:E11">
    <cfRule type="top10" dxfId="1" priority="2" rank="5"/>
  </conditionalFormatting>
  <conditionalFormatting sqref="E18:E20">
    <cfRule type="top10" dxfId="0" priority="1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6" workbookViewId="0">
      <selection activeCell="B3" sqref="B3"/>
    </sheetView>
  </sheetViews>
  <sheetFormatPr baseColWidth="10" defaultRowHeight="16" x14ac:dyDescent="0.2"/>
  <cols>
    <col min="3" max="3" width="8.1640625" customWidth="1"/>
    <col min="4" max="4" width="8.83203125" customWidth="1"/>
    <col min="5" max="5" width="8.6640625" customWidth="1"/>
    <col min="7" max="8" width="8.1640625" customWidth="1"/>
    <col min="9" max="9" width="8.6640625" customWidth="1"/>
    <col min="11" max="12" width="8.1640625" customWidth="1"/>
    <col min="13" max="13" width="8.6640625" customWidth="1"/>
    <col min="15" max="16" width="8.1640625" customWidth="1"/>
    <col min="17" max="17" width="8.6640625" customWidth="1"/>
  </cols>
  <sheetData>
    <row r="1" spans="1:17" x14ac:dyDescent="0.2">
      <c r="C1" s="4">
        <v>0</v>
      </c>
      <c r="D1" s="3"/>
      <c r="E1" s="3"/>
      <c r="F1" s="3"/>
      <c r="G1" s="4">
        <v>0.25</v>
      </c>
      <c r="H1" s="3"/>
      <c r="I1" s="3"/>
      <c r="J1" s="3"/>
      <c r="K1" s="4">
        <v>0.5</v>
      </c>
      <c r="L1" s="3"/>
      <c r="M1" s="3"/>
      <c r="N1" s="3"/>
      <c r="O1" s="4">
        <v>0.75</v>
      </c>
      <c r="P1" s="5"/>
      <c r="Q1" s="5"/>
    </row>
    <row r="2" spans="1:17" x14ac:dyDescent="0.2">
      <c r="C2" s="3" t="s">
        <v>0</v>
      </c>
      <c r="D2" s="3" t="s">
        <v>1</v>
      </c>
      <c r="E2" s="3" t="s">
        <v>2</v>
      </c>
      <c r="F2" s="3"/>
      <c r="G2" s="3" t="s">
        <v>0</v>
      </c>
      <c r="H2" s="3" t="s">
        <v>1</v>
      </c>
      <c r="I2" s="3" t="s">
        <v>2</v>
      </c>
      <c r="J2" s="3"/>
      <c r="K2" s="3" t="s">
        <v>0</v>
      </c>
      <c r="L2" s="3" t="s">
        <v>1</v>
      </c>
      <c r="M2" s="3" t="s">
        <v>2</v>
      </c>
      <c r="N2" s="3"/>
      <c r="O2" s="5" t="s">
        <v>0</v>
      </c>
      <c r="P2" s="5" t="s">
        <v>1</v>
      </c>
      <c r="Q2" s="5" t="s">
        <v>2</v>
      </c>
    </row>
    <row r="3" spans="1:17" x14ac:dyDescent="0.2">
      <c r="A3">
        <v>1</v>
      </c>
      <c r="C3" s="1">
        <v>0.94750499725341697</v>
      </c>
      <c r="D3" s="1">
        <v>0.96526861190795799</v>
      </c>
      <c r="E3" s="1">
        <v>8321</v>
      </c>
      <c r="G3" s="1">
        <v>0.94705623388290405</v>
      </c>
      <c r="H3" s="1">
        <v>0.96447569131851096</v>
      </c>
      <c r="I3" s="1">
        <v>11091</v>
      </c>
      <c r="K3" s="1">
        <v>0.94913262128829901</v>
      </c>
      <c r="L3" s="1">
        <v>0.97012680768966597</v>
      </c>
      <c r="M3" s="1">
        <v>16637</v>
      </c>
      <c r="O3" s="1">
        <v>0.93158888816833396</v>
      </c>
      <c r="P3" s="1">
        <v>0.97683012485504095</v>
      </c>
      <c r="Q3" s="1">
        <v>33276</v>
      </c>
    </row>
    <row r="4" spans="1:17" x14ac:dyDescent="0.2">
      <c r="A4">
        <f>A3+1</f>
        <v>2</v>
      </c>
      <c r="C4" s="1">
        <v>0.78571426868438698</v>
      </c>
      <c r="D4" s="1">
        <v>0.56410259008407504</v>
      </c>
      <c r="E4" s="1">
        <v>78</v>
      </c>
      <c r="G4" s="1">
        <v>0.75999999046325595</v>
      </c>
      <c r="H4" s="1">
        <v>0.55339807271957298</v>
      </c>
      <c r="I4" s="1">
        <v>103</v>
      </c>
      <c r="K4" s="1">
        <v>0.78740155696868797</v>
      </c>
      <c r="L4" s="1">
        <v>0.63694268465042103</v>
      </c>
      <c r="M4" s="1">
        <v>157</v>
      </c>
      <c r="O4" s="1">
        <v>0.86046510934829701</v>
      </c>
      <c r="P4" s="1">
        <v>0.59677422046661299</v>
      </c>
      <c r="Q4" s="1">
        <v>310</v>
      </c>
    </row>
    <row r="5" spans="1:17" x14ac:dyDescent="0.2">
      <c r="A5">
        <f t="shared" ref="A5:A20" si="0">A4+1</f>
        <v>3</v>
      </c>
      <c r="C5" s="1">
        <v>0.772727251052856</v>
      </c>
      <c r="D5" s="1">
        <v>0.68686866760253895</v>
      </c>
      <c r="E5" s="1">
        <v>99</v>
      </c>
      <c r="G5" s="1">
        <v>0.75961536169052102</v>
      </c>
      <c r="H5" s="1">
        <v>0.61240309476852395</v>
      </c>
      <c r="I5" s="1">
        <v>129</v>
      </c>
      <c r="K5" s="1">
        <v>0.83229815959930398</v>
      </c>
      <c r="L5" s="1">
        <v>0.68367344141006403</v>
      </c>
      <c r="M5" s="1">
        <v>196</v>
      </c>
      <c r="O5" s="1">
        <v>0.88414633274078303</v>
      </c>
      <c r="P5" s="1">
        <v>0.73604059219360296</v>
      </c>
      <c r="Q5" s="1">
        <v>394</v>
      </c>
    </row>
    <row r="6" spans="1:17" x14ac:dyDescent="0.2">
      <c r="A6">
        <f t="shared" si="0"/>
        <v>4</v>
      </c>
      <c r="C6" s="1">
        <v>0.53225809335708596</v>
      </c>
      <c r="D6" s="1">
        <v>0.50769233703613204</v>
      </c>
      <c r="E6" s="1">
        <v>65</v>
      </c>
      <c r="G6" s="1">
        <v>0.46153846383094699</v>
      </c>
      <c r="H6" s="1">
        <v>0.55813956260681097</v>
      </c>
      <c r="I6" s="1">
        <v>86</v>
      </c>
      <c r="K6" s="1">
        <v>0.68571430444717396</v>
      </c>
      <c r="L6" s="1">
        <v>0.55813956260681097</v>
      </c>
      <c r="M6" s="1">
        <v>129</v>
      </c>
      <c r="O6" s="1">
        <v>0.56696426868438698</v>
      </c>
      <c r="P6" s="1">
        <v>0.49416342377662598</v>
      </c>
      <c r="Q6" s="1">
        <v>257</v>
      </c>
    </row>
    <row r="7" spans="1:17" x14ac:dyDescent="0.2">
      <c r="A7">
        <f t="shared" si="0"/>
        <v>5</v>
      </c>
      <c r="C7" s="1">
        <v>0.778947353363037</v>
      </c>
      <c r="D7" s="1">
        <v>0.81318682432174605</v>
      </c>
      <c r="E7" s="1">
        <v>91</v>
      </c>
      <c r="G7" s="1">
        <v>0.69871795177459695</v>
      </c>
      <c r="H7" s="1">
        <v>0.92372882366180398</v>
      </c>
      <c r="I7" s="1">
        <v>118</v>
      </c>
      <c r="K7" s="1">
        <v>0.78571426868438698</v>
      </c>
      <c r="L7" s="1">
        <v>0.92178773880004805</v>
      </c>
      <c r="M7" s="1">
        <v>179</v>
      </c>
      <c r="O7" s="1">
        <v>0.79361176490783603</v>
      </c>
      <c r="P7" s="1">
        <v>0.90985918045043901</v>
      </c>
      <c r="Q7" s="1">
        <v>355</v>
      </c>
    </row>
    <row r="8" spans="1:17" x14ac:dyDescent="0.2">
      <c r="A8">
        <f t="shared" si="0"/>
        <v>6</v>
      </c>
      <c r="C8" s="1">
        <v>0.70666664838790805</v>
      </c>
      <c r="D8" s="1">
        <v>0.71945703029632502</v>
      </c>
      <c r="E8" s="1">
        <v>221</v>
      </c>
      <c r="G8" s="1">
        <v>0.77224200963973899</v>
      </c>
      <c r="H8" s="1">
        <v>0.71381580829620295</v>
      </c>
      <c r="I8" s="1">
        <v>304</v>
      </c>
      <c r="K8" s="1">
        <v>0.77958238124847401</v>
      </c>
      <c r="L8" s="1">
        <v>0.74832963943481401</v>
      </c>
      <c r="M8" s="1">
        <v>449</v>
      </c>
      <c r="O8" s="1">
        <v>0.82122904062271096</v>
      </c>
      <c r="P8" s="1">
        <v>0.65116280317306496</v>
      </c>
      <c r="Q8" s="1">
        <v>903</v>
      </c>
    </row>
    <row r="9" spans="1:17" x14ac:dyDescent="0.2">
      <c r="A9">
        <f t="shared" si="0"/>
        <v>7</v>
      </c>
      <c r="C9" s="1">
        <v>0.75342464447021396</v>
      </c>
      <c r="D9" s="1">
        <v>0.73825502395629805</v>
      </c>
      <c r="E9" s="1">
        <v>149</v>
      </c>
      <c r="G9" s="1">
        <v>0.77604168653488104</v>
      </c>
      <c r="H9" s="1">
        <v>0.760204076766967</v>
      </c>
      <c r="I9" s="1">
        <v>196</v>
      </c>
      <c r="K9" s="1">
        <v>0.78040540218353205</v>
      </c>
      <c r="L9" s="1">
        <v>0.76999998092651301</v>
      </c>
      <c r="M9" s="1">
        <v>300</v>
      </c>
      <c r="O9" s="1">
        <v>0.83333331346511796</v>
      </c>
      <c r="P9" s="1">
        <v>0.72621035575866599</v>
      </c>
      <c r="Q9" s="1">
        <v>599</v>
      </c>
    </row>
    <row r="10" spans="1:17" x14ac:dyDescent="0.2">
      <c r="A10">
        <f t="shared" si="0"/>
        <v>8</v>
      </c>
      <c r="C10" s="1">
        <v>0.77499997615814198</v>
      </c>
      <c r="D10" s="1">
        <v>0.55357140302658003</v>
      </c>
      <c r="E10" s="1">
        <v>112</v>
      </c>
      <c r="G10" s="1">
        <v>0.67948716878890902</v>
      </c>
      <c r="H10" s="1">
        <v>0.68831169605255105</v>
      </c>
      <c r="I10" s="1">
        <v>154</v>
      </c>
      <c r="K10" s="1">
        <v>0.71794873476028398</v>
      </c>
      <c r="L10" s="1">
        <v>0.74666666984558105</v>
      </c>
      <c r="M10" s="1">
        <v>225</v>
      </c>
      <c r="O10" s="1">
        <v>0.71783298254012995</v>
      </c>
      <c r="P10" s="1">
        <v>0.70509976148605302</v>
      </c>
      <c r="Q10" s="1">
        <v>451</v>
      </c>
    </row>
    <row r="11" spans="1:17" x14ac:dyDescent="0.2">
      <c r="A11">
        <f t="shared" si="0"/>
        <v>9</v>
      </c>
      <c r="C11" s="1">
        <v>0.64383560419082597</v>
      </c>
      <c r="D11" s="1">
        <v>0.49473685026168801</v>
      </c>
      <c r="E11" s="1">
        <v>95</v>
      </c>
      <c r="G11" s="1">
        <v>0.65957444906234697</v>
      </c>
      <c r="H11" s="1">
        <v>0.49206349253654402</v>
      </c>
      <c r="I11" s="1">
        <v>126</v>
      </c>
      <c r="K11" s="1">
        <v>0.73026317358016901</v>
      </c>
      <c r="L11" s="1">
        <v>0.58730161190032903</v>
      </c>
      <c r="M11" s="1">
        <v>189</v>
      </c>
      <c r="O11" s="1">
        <v>0.54896908998489302</v>
      </c>
      <c r="P11" s="1">
        <v>0.56498676538467396</v>
      </c>
      <c r="Q11" s="1">
        <v>377</v>
      </c>
    </row>
    <row r="12" spans="1:17" x14ac:dyDescent="0.2">
      <c r="A12">
        <f t="shared" si="0"/>
        <v>10</v>
      </c>
      <c r="C12" s="1">
        <v>0.5625</v>
      </c>
      <c r="D12" s="1">
        <v>0.64285713434219305</v>
      </c>
      <c r="E12" s="1">
        <v>42</v>
      </c>
      <c r="G12" s="1">
        <v>0.64444446563720703</v>
      </c>
      <c r="H12" s="1">
        <v>0.52727270126342696</v>
      </c>
      <c r="I12" s="1">
        <v>55</v>
      </c>
      <c r="K12" s="1">
        <v>0.68627452850341697</v>
      </c>
      <c r="L12" s="1">
        <v>0.42682927846908503</v>
      </c>
      <c r="M12" s="1">
        <v>82</v>
      </c>
      <c r="O12" s="1">
        <v>0.64179104566573997</v>
      </c>
      <c r="P12" s="1">
        <v>0.52121210098266602</v>
      </c>
      <c r="Q12" s="1">
        <v>165</v>
      </c>
    </row>
    <row r="13" spans="1:17" x14ac:dyDescent="0.2">
      <c r="A13">
        <f t="shared" si="0"/>
        <v>11</v>
      </c>
      <c r="C13" s="1">
        <v>0.37777778506278897</v>
      </c>
      <c r="D13" s="1">
        <v>0.56666666269302302</v>
      </c>
      <c r="E13" s="1">
        <v>30</v>
      </c>
      <c r="G13" s="1">
        <v>0.473684221506118</v>
      </c>
      <c r="H13" s="1">
        <v>0.72972971200942904</v>
      </c>
      <c r="I13" s="1">
        <v>37</v>
      </c>
      <c r="K13" s="1">
        <v>0.481481492519378</v>
      </c>
      <c r="L13" s="1">
        <v>0.46428570151329002</v>
      </c>
      <c r="M13" s="1">
        <v>56</v>
      </c>
      <c r="O13" s="1">
        <v>0.47272726893424899</v>
      </c>
      <c r="P13" s="1">
        <v>0.234234228730201</v>
      </c>
      <c r="Q13" s="1">
        <v>111</v>
      </c>
    </row>
    <row r="14" spans="1:17" x14ac:dyDescent="0.2">
      <c r="A14">
        <f t="shared" si="0"/>
        <v>12</v>
      </c>
      <c r="C14" s="1">
        <v>0.76470589637756303</v>
      </c>
      <c r="D14" s="1">
        <v>0.32499998807907099</v>
      </c>
      <c r="E14" s="1">
        <v>40</v>
      </c>
      <c r="G14" s="1">
        <v>0.66666668653488104</v>
      </c>
      <c r="H14" s="1">
        <v>0.39285713434219299</v>
      </c>
      <c r="I14" s="1">
        <v>56</v>
      </c>
      <c r="K14" s="1">
        <v>0.707317054271697</v>
      </c>
      <c r="L14" s="1">
        <v>0.353658527135848</v>
      </c>
      <c r="M14" s="1">
        <v>82</v>
      </c>
      <c r="O14" s="1">
        <v>0.70666664838790805</v>
      </c>
      <c r="P14" s="1">
        <v>0.31927710771560602</v>
      </c>
      <c r="Q14" s="1">
        <v>166</v>
      </c>
    </row>
    <row r="15" spans="1:17" x14ac:dyDescent="0.2">
      <c r="A15">
        <f t="shared" si="0"/>
        <v>13</v>
      </c>
      <c r="C15" s="1">
        <v>0.4375</v>
      </c>
      <c r="D15" s="1">
        <v>0.21875</v>
      </c>
      <c r="E15" s="1">
        <v>32</v>
      </c>
      <c r="G15" s="1">
        <v>0.38235294818878102</v>
      </c>
      <c r="H15" s="1">
        <v>0.295454531908035</v>
      </c>
      <c r="I15" s="1">
        <v>44</v>
      </c>
      <c r="K15" s="1">
        <v>0.53571426868438698</v>
      </c>
      <c r="L15" s="1">
        <v>0.22388060390949199</v>
      </c>
      <c r="M15" s="1">
        <v>67</v>
      </c>
      <c r="O15" s="1">
        <v>0.65384614467620805</v>
      </c>
      <c r="P15" s="1">
        <v>0.25563910603523199</v>
      </c>
      <c r="Q15" s="1">
        <v>133</v>
      </c>
    </row>
    <row r="16" spans="1:17" x14ac:dyDescent="0.2">
      <c r="A16">
        <f t="shared" si="0"/>
        <v>14</v>
      </c>
      <c r="C16" s="1">
        <v>0.72222220897674505</v>
      </c>
      <c r="D16" s="1">
        <v>0.62903225421905495</v>
      </c>
      <c r="E16" s="1">
        <v>62</v>
      </c>
      <c r="G16" s="1">
        <v>0.51908397674560502</v>
      </c>
      <c r="H16" s="1">
        <v>0.82926827669143599</v>
      </c>
      <c r="I16" s="1">
        <v>82</v>
      </c>
      <c r="K16" s="1">
        <v>0.65100669860839799</v>
      </c>
      <c r="L16" s="1">
        <v>0.79508197307586603</v>
      </c>
      <c r="M16" s="1">
        <v>122</v>
      </c>
      <c r="O16" s="1">
        <v>0.68379443883895796</v>
      </c>
      <c r="P16" s="1">
        <v>0.70612245798110895</v>
      </c>
      <c r="Q16" s="1">
        <v>245</v>
      </c>
    </row>
    <row r="17" spans="1:17" x14ac:dyDescent="0.2">
      <c r="A17">
        <f t="shared" si="0"/>
        <v>15</v>
      </c>
      <c r="C17" s="1">
        <v>0.52238804101943903</v>
      </c>
      <c r="D17" s="1">
        <v>0.68627452850341697</v>
      </c>
      <c r="E17" s="1">
        <v>51</v>
      </c>
      <c r="G17" s="1">
        <v>0.57142859697341897</v>
      </c>
      <c r="H17" s="1">
        <v>0.44444444775581299</v>
      </c>
      <c r="I17" s="1">
        <v>72</v>
      </c>
      <c r="K17" s="1">
        <v>0.62626260519027699</v>
      </c>
      <c r="L17" s="1">
        <v>0.58490568399429299</v>
      </c>
      <c r="M17" s="1">
        <v>106</v>
      </c>
      <c r="O17" s="1">
        <v>0.65680474042892401</v>
      </c>
      <c r="P17" s="1">
        <v>0.52112674713134699</v>
      </c>
      <c r="Q17" s="1">
        <v>213</v>
      </c>
    </row>
    <row r="18" spans="1:17" x14ac:dyDescent="0.2">
      <c r="A18">
        <f t="shared" si="0"/>
        <v>16</v>
      </c>
      <c r="C18" s="1">
        <v>0.81999999284744196</v>
      </c>
      <c r="D18" s="1">
        <v>0.40999999642372098</v>
      </c>
      <c r="E18" s="1">
        <v>100</v>
      </c>
      <c r="G18" s="1">
        <v>0.909090936183929</v>
      </c>
      <c r="H18" s="1">
        <v>0.37593984603881803</v>
      </c>
      <c r="I18" s="1">
        <v>133</v>
      </c>
      <c r="K18" s="1">
        <v>0.88181817531585605</v>
      </c>
      <c r="L18" s="1">
        <v>0.48019802570343001</v>
      </c>
      <c r="M18" s="1">
        <v>202</v>
      </c>
      <c r="O18" s="1">
        <v>0.90555554628372104</v>
      </c>
      <c r="P18" s="1">
        <v>0.40547263622283902</v>
      </c>
      <c r="Q18" s="1">
        <v>402</v>
      </c>
    </row>
    <row r="19" spans="1:17" x14ac:dyDescent="0.2">
      <c r="A19">
        <f t="shared" si="0"/>
        <v>17</v>
      </c>
      <c r="C19" s="1">
        <v>0.80487805604934604</v>
      </c>
      <c r="D19" s="1">
        <v>0.65439093112945501</v>
      </c>
      <c r="E19" s="1">
        <v>353</v>
      </c>
      <c r="G19" s="1">
        <v>0.83139532804489102</v>
      </c>
      <c r="H19" s="1">
        <v>0.605932176113128</v>
      </c>
      <c r="I19" s="1">
        <v>472</v>
      </c>
      <c r="K19" s="1">
        <v>0.79128855466842596</v>
      </c>
      <c r="L19" s="1">
        <v>0.61756372451782204</v>
      </c>
      <c r="M19" s="1">
        <v>706</v>
      </c>
      <c r="O19" s="1">
        <v>0.86421501636505105</v>
      </c>
      <c r="P19" s="1">
        <v>0.433640867471694</v>
      </c>
      <c r="Q19" s="1">
        <v>1409</v>
      </c>
    </row>
    <row r="20" spans="1:17" x14ac:dyDescent="0.2">
      <c r="A20">
        <f t="shared" si="0"/>
        <v>18</v>
      </c>
      <c r="C20" s="1">
        <v>0.79661017656326205</v>
      </c>
      <c r="D20" s="1">
        <v>0.46078431606292702</v>
      </c>
      <c r="E20" s="1">
        <v>102</v>
      </c>
      <c r="G20" s="1">
        <v>0.81944441795349099</v>
      </c>
      <c r="H20" s="1">
        <v>0.44696968793869002</v>
      </c>
      <c r="I20" s="1">
        <v>132</v>
      </c>
      <c r="K20" s="1">
        <v>0.85526317358016901</v>
      </c>
      <c r="L20" s="1">
        <v>0.64676618576049805</v>
      </c>
      <c r="M20" s="1">
        <v>201</v>
      </c>
      <c r="O20" s="1">
        <v>0.81847131252288796</v>
      </c>
      <c r="P20" s="1">
        <v>0.63771712779998702</v>
      </c>
      <c r="Q20" s="1">
        <v>403</v>
      </c>
    </row>
    <row r="22" spans="1:17" x14ac:dyDescent="0.2">
      <c r="C22" s="3" t="s">
        <v>3</v>
      </c>
      <c r="D22" s="2">
        <v>0.62438700000000003</v>
      </c>
      <c r="H22" s="3" t="s">
        <v>3</v>
      </c>
      <c r="I22" s="2">
        <v>0.62580899999999995</v>
      </c>
      <c r="L22" s="3" t="s">
        <v>3</v>
      </c>
      <c r="M22" s="2">
        <v>0.66439899999999996</v>
      </c>
      <c r="P22" s="3" t="s">
        <v>3</v>
      </c>
      <c r="Q22" s="2">
        <v>0.63526000000000005</v>
      </c>
    </row>
    <row r="23" spans="1:17" x14ac:dyDescent="0.2">
      <c r="C23" s="3" t="s">
        <v>4</v>
      </c>
      <c r="D23" s="2">
        <v>0.904945</v>
      </c>
      <c r="H23" s="3" t="s">
        <v>4</v>
      </c>
      <c r="I23" s="2">
        <v>0.90399700000000005</v>
      </c>
      <c r="L23" s="3" t="s">
        <v>4</v>
      </c>
      <c r="M23" s="2">
        <v>0.91410899999999995</v>
      </c>
      <c r="P23" s="3" t="s">
        <v>4</v>
      </c>
      <c r="Q23" s="2">
        <v>0.90196500000000002</v>
      </c>
    </row>
  </sheetData>
  <conditionalFormatting sqref="G4 C4 K4 O4">
    <cfRule type="top10" dxfId="212" priority="35" rank="1"/>
  </conditionalFormatting>
  <conditionalFormatting sqref="C3 G3 K3 O3">
    <cfRule type="top10" dxfId="211" priority="36" rank="1"/>
  </conditionalFormatting>
  <conditionalFormatting sqref="C5 G5 K5 O5">
    <cfRule type="top10" dxfId="210" priority="34" rank="1"/>
  </conditionalFormatting>
  <conditionalFormatting sqref="C6 G6 K6 O6">
    <cfRule type="top10" dxfId="209" priority="33" rank="1"/>
  </conditionalFormatting>
  <conditionalFormatting sqref="C7 G7 K7 O7">
    <cfRule type="top10" dxfId="208" priority="32" rank="1"/>
  </conditionalFormatting>
  <conditionalFormatting sqref="C8 G8 K8 O8">
    <cfRule type="top10" dxfId="207" priority="31" rank="1"/>
  </conditionalFormatting>
  <conditionalFormatting sqref="C9 G9 K9 O9">
    <cfRule type="top10" dxfId="206" priority="30" rank="1"/>
  </conditionalFormatting>
  <conditionalFormatting sqref="C10 G10 K10 O10">
    <cfRule type="top10" dxfId="205" priority="29" rank="1"/>
  </conditionalFormatting>
  <conditionalFormatting sqref="C11 G11 K11">
    <cfRule type="top10" dxfId="204" priority="28" rank="1"/>
  </conditionalFormatting>
  <conditionalFormatting sqref="C12 G12 K12 O12">
    <cfRule type="top10" dxfId="203" priority="27" rank="1"/>
  </conditionalFormatting>
  <conditionalFormatting sqref="C13 G13 K13 O13">
    <cfRule type="top10" dxfId="202" priority="26" rank="1"/>
  </conditionalFormatting>
  <conditionalFormatting sqref="C14 G14 K14 O14">
    <cfRule type="top10" dxfId="201" priority="25" rank="1"/>
  </conditionalFormatting>
  <conditionalFormatting sqref="C15 G15 K15 O15">
    <cfRule type="top10" dxfId="200" priority="24" rank="1"/>
  </conditionalFormatting>
  <conditionalFormatting sqref="C16 G16 K16 O16">
    <cfRule type="top10" dxfId="199" priority="23" rank="1"/>
  </conditionalFormatting>
  <conditionalFormatting sqref="C17 G17 K17 O17">
    <cfRule type="top10" dxfId="198" priority="22" rank="1"/>
  </conditionalFormatting>
  <conditionalFormatting sqref="C18 G18 K18 O18">
    <cfRule type="top10" dxfId="197" priority="21" rank="1"/>
  </conditionalFormatting>
  <conditionalFormatting sqref="C19 G19 K19 O19">
    <cfRule type="top10" dxfId="196" priority="20" rank="1"/>
  </conditionalFormatting>
  <conditionalFormatting sqref="C20 G20 K20 O20">
    <cfRule type="top10" dxfId="195" priority="19" rank="1"/>
  </conditionalFormatting>
  <conditionalFormatting sqref="D3 H3 L3 P3">
    <cfRule type="top10" dxfId="194" priority="18" rank="1"/>
  </conditionalFormatting>
  <conditionalFormatting sqref="D4 H4 L4 P4">
    <cfRule type="top10" dxfId="193" priority="17" rank="1"/>
  </conditionalFormatting>
  <conditionalFormatting sqref="D5 H5 L5 P5">
    <cfRule type="top10" dxfId="192" priority="16" rank="1"/>
  </conditionalFormatting>
  <conditionalFormatting sqref="D6 H6 L6 P6">
    <cfRule type="top10" dxfId="191" priority="15" rank="1"/>
  </conditionalFormatting>
  <conditionalFormatting sqref="D7 H7 L7 P7">
    <cfRule type="top10" dxfId="190" priority="14" rank="1"/>
  </conditionalFormatting>
  <conditionalFormatting sqref="D8 H8 L8 P8">
    <cfRule type="top10" dxfId="189" priority="13" rank="1"/>
  </conditionalFormatting>
  <conditionalFormatting sqref="D9 H9 L9 P9">
    <cfRule type="top10" dxfId="188" priority="12" rank="1"/>
  </conditionalFormatting>
  <conditionalFormatting sqref="D10 H10 L10 P10">
    <cfRule type="top10" dxfId="187" priority="11" rank="1"/>
  </conditionalFormatting>
  <conditionalFormatting sqref="D11 H11 L11 P11">
    <cfRule type="top10" dxfId="186" priority="10" rank="1"/>
  </conditionalFormatting>
  <conditionalFormatting sqref="D12 H12 L12 P12">
    <cfRule type="top10" dxfId="185" priority="9" rank="1"/>
  </conditionalFormatting>
  <conditionalFormatting sqref="D13 H13 L13 P13">
    <cfRule type="top10" dxfId="184" priority="8" rank="1"/>
  </conditionalFormatting>
  <conditionalFormatting sqref="D14 H14 L14 P14">
    <cfRule type="top10" dxfId="183" priority="7" rank="1"/>
  </conditionalFormatting>
  <conditionalFormatting sqref="D15 H15 L15 P15">
    <cfRule type="top10" dxfId="182" priority="6" rank="1"/>
  </conditionalFormatting>
  <conditionalFormatting sqref="D16 H16 L16 P16">
    <cfRule type="top10" dxfId="181" priority="5" rank="1"/>
  </conditionalFormatting>
  <conditionalFormatting sqref="D17 H17 L17 P17">
    <cfRule type="top10" dxfId="180" priority="4" rank="1"/>
  </conditionalFormatting>
  <conditionalFormatting sqref="D18 H18 L18 P18">
    <cfRule type="top10" dxfId="179" priority="3" rank="1"/>
  </conditionalFormatting>
  <conditionalFormatting sqref="D19 H19 L19 P19">
    <cfRule type="top10" dxfId="178" priority="2" rank="1"/>
  </conditionalFormatting>
  <conditionalFormatting sqref="D20 H20 L20 P20">
    <cfRule type="top10" dxfId="177" priority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M1" workbookViewId="0">
      <selection activeCell="W9" sqref="W9"/>
    </sheetView>
  </sheetViews>
  <sheetFormatPr baseColWidth="10" defaultRowHeight="16" x14ac:dyDescent="0.2"/>
  <cols>
    <col min="2" max="2" width="18.6640625" customWidth="1"/>
    <col min="3" max="3" width="8.1640625" customWidth="1"/>
    <col min="4" max="4" width="8.83203125" customWidth="1"/>
    <col min="5" max="5" width="8.6640625" customWidth="1"/>
    <col min="7" max="8" width="8.1640625" customWidth="1"/>
    <col min="9" max="9" width="8.6640625" customWidth="1"/>
    <col min="11" max="12" width="8.1640625" customWidth="1"/>
    <col min="13" max="13" width="8.6640625" customWidth="1"/>
    <col min="15" max="16" width="8.1640625" customWidth="1"/>
    <col min="17" max="17" width="16" customWidth="1"/>
    <col min="18" max="18" width="10.33203125" customWidth="1"/>
    <col min="19" max="19" width="10.6640625" customWidth="1"/>
    <col min="20" max="20" width="10.33203125" customWidth="1"/>
    <col min="21" max="21" width="9.1640625" customWidth="1"/>
    <col min="22" max="22" width="14.1640625" customWidth="1"/>
    <col min="23" max="24" width="8.1640625" customWidth="1"/>
    <col min="25" max="25" width="8.6640625" customWidth="1"/>
    <col min="26" max="26" width="6.83203125" customWidth="1"/>
  </cols>
  <sheetData>
    <row r="1" spans="1:27" x14ac:dyDescent="0.2">
      <c r="C1" s="6">
        <v>512</v>
      </c>
      <c r="D1" s="3"/>
      <c r="E1" s="3"/>
      <c r="F1" s="3"/>
      <c r="G1" s="6">
        <v>256</v>
      </c>
      <c r="H1" s="3"/>
      <c r="I1" s="3"/>
      <c r="J1" s="3"/>
      <c r="K1" s="6">
        <v>128</v>
      </c>
      <c r="L1" s="3"/>
      <c r="M1" s="3"/>
      <c r="N1" s="3"/>
      <c r="O1" s="6">
        <v>64</v>
      </c>
      <c r="P1" s="5"/>
      <c r="Q1" s="5"/>
      <c r="S1" s="36">
        <v>48</v>
      </c>
      <c r="T1" s="37" t="s">
        <v>33</v>
      </c>
      <c r="U1" s="37"/>
      <c r="Y1">
        <v>56</v>
      </c>
      <c r="Z1" t="s">
        <v>33</v>
      </c>
    </row>
    <row r="2" spans="1:27" x14ac:dyDescent="0.2">
      <c r="C2" s="3" t="s">
        <v>0</v>
      </c>
      <c r="D2" s="3" t="s">
        <v>1</v>
      </c>
      <c r="E2" s="3" t="s">
        <v>2</v>
      </c>
      <c r="F2" s="3"/>
      <c r="G2" s="3" t="s">
        <v>0</v>
      </c>
      <c r="H2" s="3" t="s">
        <v>1</v>
      </c>
      <c r="I2" s="3" t="s">
        <v>2</v>
      </c>
      <c r="J2" s="3"/>
      <c r="K2" s="3" t="s">
        <v>0</v>
      </c>
      <c r="L2" s="3" t="s">
        <v>1</v>
      </c>
      <c r="M2" s="3" t="s">
        <v>2</v>
      </c>
      <c r="N2" s="3"/>
      <c r="O2" s="5" t="s">
        <v>0</v>
      </c>
      <c r="P2" s="5" t="s">
        <v>1</v>
      </c>
      <c r="Q2" s="5" t="s">
        <v>2</v>
      </c>
      <c r="S2" s="37" t="s">
        <v>0</v>
      </c>
      <c r="T2" s="37" t="s">
        <v>1</v>
      </c>
      <c r="U2" s="37" t="s">
        <v>2</v>
      </c>
      <c r="W2" s="37" t="s">
        <v>29</v>
      </c>
      <c r="Y2" s="10" t="s">
        <v>29</v>
      </c>
    </row>
    <row r="3" spans="1:27" x14ac:dyDescent="0.2">
      <c r="A3">
        <v>1</v>
      </c>
      <c r="B3" t="s">
        <v>9</v>
      </c>
      <c r="C3" s="8">
        <v>0.94913262128829901</v>
      </c>
      <c r="D3" s="8">
        <v>0.97012680768966597</v>
      </c>
      <c r="E3" s="11">
        <v>16637</v>
      </c>
      <c r="G3" s="8">
        <v>0.94698482751846302</v>
      </c>
      <c r="H3" s="8">
        <v>0.96844381093978804</v>
      </c>
      <c r="I3" s="11">
        <v>16637</v>
      </c>
      <c r="K3" s="8">
        <v>0.94357717037200906</v>
      </c>
      <c r="L3" s="8">
        <v>0.97000658512115401</v>
      </c>
      <c r="M3" s="11">
        <v>16637</v>
      </c>
      <c r="O3" s="8">
        <v>0.94061672687530495</v>
      </c>
      <c r="P3" s="8">
        <v>0.96255332231521595</v>
      </c>
      <c r="Q3" s="11">
        <v>16637</v>
      </c>
      <c r="S3" s="8">
        <v>0.95508100147275399</v>
      </c>
      <c r="T3" s="8">
        <v>0.93550519925467301</v>
      </c>
      <c r="U3" s="11">
        <v>16637</v>
      </c>
      <c r="V3" t="s">
        <v>9</v>
      </c>
      <c r="W3" s="22">
        <f t="shared" ref="W3:W20" si="0">2*S3*T3/(S3+T3)</f>
        <v>0.94519175295296498</v>
      </c>
      <c r="Y3" s="8">
        <v>0.95113098621368397</v>
      </c>
      <c r="Z3" s="8">
        <v>0.94524252414703303</v>
      </c>
      <c r="AA3" s="11">
        <v>16637</v>
      </c>
    </row>
    <row r="4" spans="1:27" x14ac:dyDescent="0.2">
      <c r="A4">
        <f>A3+1</f>
        <v>2</v>
      </c>
      <c r="B4" t="s">
        <v>10</v>
      </c>
      <c r="C4" s="8">
        <v>0.78740155696868797</v>
      </c>
      <c r="D4" s="8">
        <v>0.63694268465042103</v>
      </c>
      <c r="E4" s="11">
        <v>157</v>
      </c>
      <c r="G4" s="8">
        <v>0.765625</v>
      </c>
      <c r="H4" s="8">
        <v>0.62420380115509</v>
      </c>
      <c r="I4" s="11">
        <v>157</v>
      </c>
      <c r="K4" s="8">
        <v>0.82203388214111295</v>
      </c>
      <c r="L4" s="8">
        <v>0.61783438920974698</v>
      </c>
      <c r="M4" s="11">
        <v>157</v>
      </c>
      <c r="O4" s="8">
        <v>0.74528300762176503</v>
      </c>
      <c r="P4" s="8">
        <v>0.50318473577499301</v>
      </c>
      <c r="Q4" s="11">
        <v>157</v>
      </c>
      <c r="S4" s="8">
        <v>0.68613138686131303</v>
      </c>
      <c r="T4" s="8">
        <v>0.59872611464968095</v>
      </c>
      <c r="U4" s="11">
        <v>157</v>
      </c>
      <c r="V4" t="s">
        <v>10</v>
      </c>
      <c r="W4">
        <f t="shared" si="0"/>
        <v>0.63945578231292444</v>
      </c>
      <c r="Y4" s="8">
        <v>0.65060240030288596</v>
      </c>
      <c r="Z4" s="8">
        <v>0.68789809942245395</v>
      </c>
      <c r="AA4" s="11">
        <v>157</v>
      </c>
    </row>
    <row r="5" spans="1:27" x14ac:dyDescent="0.2">
      <c r="A5">
        <f t="shared" ref="A5:A20" si="1">A4+1</f>
        <v>3</v>
      </c>
      <c r="B5" t="s">
        <v>11</v>
      </c>
      <c r="C5" s="8">
        <v>0.83229815959930398</v>
      </c>
      <c r="D5" s="8">
        <v>0.68367344141006403</v>
      </c>
      <c r="E5" s="11">
        <v>196</v>
      </c>
      <c r="G5" s="8">
        <v>0.82857143878936701</v>
      </c>
      <c r="H5" s="8">
        <v>0.739795923233032</v>
      </c>
      <c r="I5" s="11">
        <v>196</v>
      </c>
      <c r="K5" s="8">
        <v>0.83443707227706898</v>
      </c>
      <c r="L5" s="8">
        <v>0.64285713434219305</v>
      </c>
      <c r="M5" s="11">
        <v>196</v>
      </c>
      <c r="O5" s="8">
        <v>0.78048777580261197</v>
      </c>
      <c r="P5" s="8">
        <v>0.65306121110916104</v>
      </c>
      <c r="Q5" s="11">
        <v>196</v>
      </c>
      <c r="S5" s="8">
        <v>0.60714285714285698</v>
      </c>
      <c r="T5" s="8">
        <v>0.69387755102040805</v>
      </c>
      <c r="U5" s="11">
        <v>196</v>
      </c>
      <c r="V5" t="s">
        <v>11</v>
      </c>
      <c r="W5">
        <f t="shared" si="0"/>
        <v>0.64761904761904754</v>
      </c>
      <c r="Y5" s="8">
        <v>0.74556213617324796</v>
      </c>
      <c r="Z5" s="8">
        <v>0.64285713434219305</v>
      </c>
      <c r="AA5" s="11">
        <v>196</v>
      </c>
    </row>
    <row r="6" spans="1:27" x14ac:dyDescent="0.2">
      <c r="A6">
        <f t="shared" si="1"/>
        <v>4</v>
      </c>
      <c r="B6" t="s">
        <v>12</v>
      </c>
      <c r="C6" s="8">
        <v>0.68571430444717396</v>
      </c>
      <c r="D6" s="8">
        <v>0.55813956260681097</v>
      </c>
      <c r="E6" s="11">
        <v>129</v>
      </c>
      <c r="G6" s="8">
        <v>0.63106793165206898</v>
      </c>
      <c r="H6" s="8">
        <v>0.50387597084045399</v>
      </c>
      <c r="I6" s="11">
        <v>129</v>
      </c>
      <c r="K6" s="8">
        <v>0.64285713434219305</v>
      </c>
      <c r="L6" s="8">
        <v>0.48837208747863697</v>
      </c>
      <c r="M6" s="11">
        <v>129</v>
      </c>
      <c r="O6" s="8">
        <v>0.60714286565780595</v>
      </c>
      <c r="P6" s="8">
        <v>0.39534884691238398</v>
      </c>
      <c r="Q6" s="11">
        <v>129</v>
      </c>
      <c r="S6" s="8">
        <v>0.37967914438502598</v>
      </c>
      <c r="T6" s="8">
        <v>0.55038759689922401</v>
      </c>
      <c r="U6" s="11">
        <v>129</v>
      </c>
      <c r="V6" t="s">
        <v>12</v>
      </c>
      <c r="W6">
        <f t="shared" si="0"/>
        <v>0.44936708860759411</v>
      </c>
      <c r="Y6" s="8">
        <v>0.65686273574829102</v>
      </c>
      <c r="Z6" s="8">
        <v>0.51937985420226995</v>
      </c>
      <c r="AA6" s="11">
        <v>129</v>
      </c>
    </row>
    <row r="7" spans="1:27" x14ac:dyDescent="0.2">
      <c r="A7">
        <f t="shared" si="1"/>
        <v>5</v>
      </c>
      <c r="B7" t="s">
        <v>13</v>
      </c>
      <c r="C7" s="8">
        <v>0.78571426868438698</v>
      </c>
      <c r="D7" s="8">
        <v>0.92178773880004805</v>
      </c>
      <c r="E7" s="11">
        <v>179</v>
      </c>
      <c r="G7" s="8">
        <v>0.81182795763015703</v>
      </c>
      <c r="H7" s="8">
        <v>0.84357541799545199</v>
      </c>
      <c r="I7" s="11">
        <v>179</v>
      </c>
      <c r="K7" s="8">
        <v>0.73732721805572499</v>
      </c>
      <c r="L7" s="8">
        <v>0.89385473728179898</v>
      </c>
      <c r="M7" s="11">
        <v>179</v>
      </c>
      <c r="O7" s="8">
        <v>0.74054056406021096</v>
      </c>
      <c r="P7" s="8">
        <v>0.76536315679550104</v>
      </c>
      <c r="Q7" s="11">
        <v>179</v>
      </c>
      <c r="S7" s="8">
        <v>0.70697674418604595</v>
      </c>
      <c r="T7" s="8">
        <v>0.84916201117318402</v>
      </c>
      <c r="U7" s="11">
        <v>179</v>
      </c>
      <c r="V7" s="12" t="s">
        <v>13</v>
      </c>
      <c r="W7">
        <f t="shared" si="0"/>
        <v>0.77157360406091324</v>
      </c>
      <c r="Y7" s="8">
        <v>0.67391306161880404</v>
      </c>
      <c r="Z7" s="8">
        <v>0.86592179536819402</v>
      </c>
      <c r="AA7" s="11">
        <v>179</v>
      </c>
    </row>
    <row r="8" spans="1:27" x14ac:dyDescent="0.2">
      <c r="A8">
        <f t="shared" si="1"/>
        <v>6</v>
      </c>
      <c r="B8" t="s">
        <v>14</v>
      </c>
      <c r="C8" s="8">
        <v>0.77958238124847401</v>
      </c>
      <c r="D8" s="8">
        <v>0.74832963943481401</v>
      </c>
      <c r="E8" s="11">
        <v>449</v>
      </c>
      <c r="G8" s="8">
        <v>0.79291552305221502</v>
      </c>
      <c r="H8" s="8">
        <v>0.64810693264007502</v>
      </c>
      <c r="I8" s="11">
        <v>449</v>
      </c>
      <c r="K8" s="8">
        <v>0.84892088174819902</v>
      </c>
      <c r="L8" s="8">
        <v>0.525612473487854</v>
      </c>
      <c r="M8" s="11">
        <v>449</v>
      </c>
      <c r="O8" s="8">
        <v>0.78018575906753496</v>
      </c>
      <c r="P8" s="8">
        <v>0.56124722957610995</v>
      </c>
      <c r="Q8" s="11">
        <v>449</v>
      </c>
      <c r="S8" s="8">
        <v>0.70171673819742397</v>
      </c>
      <c r="T8" s="8">
        <v>0.72828507795100195</v>
      </c>
      <c r="U8" s="11">
        <v>449</v>
      </c>
      <c r="V8" s="12" t="s">
        <v>14</v>
      </c>
      <c r="W8">
        <f t="shared" si="0"/>
        <v>0.71475409836065507</v>
      </c>
      <c r="Y8" s="8">
        <v>0.70892018079757602</v>
      </c>
      <c r="Z8" s="8">
        <v>0.67260581254959095</v>
      </c>
      <c r="AA8" s="11">
        <v>449</v>
      </c>
    </row>
    <row r="9" spans="1:27" x14ac:dyDescent="0.2">
      <c r="A9">
        <f t="shared" si="1"/>
        <v>7</v>
      </c>
      <c r="B9" t="s">
        <v>15</v>
      </c>
      <c r="C9" s="8">
        <v>0.78040540218353205</v>
      </c>
      <c r="D9" s="8">
        <v>0.76999998092651301</v>
      </c>
      <c r="E9" s="11">
        <v>300</v>
      </c>
      <c r="G9" s="8">
        <v>0.65664160251617398</v>
      </c>
      <c r="H9" s="8">
        <v>0.87333333492278997</v>
      </c>
      <c r="I9" s="11">
        <v>300</v>
      </c>
      <c r="K9" s="8">
        <v>0.66129034757614102</v>
      </c>
      <c r="L9" s="8">
        <v>0.81999999284744196</v>
      </c>
      <c r="M9" s="11">
        <v>300</v>
      </c>
      <c r="O9" s="8">
        <v>0.77209299802780096</v>
      </c>
      <c r="P9" s="8">
        <v>0.55333334207534701</v>
      </c>
      <c r="Q9" s="11">
        <v>300</v>
      </c>
      <c r="S9" s="8">
        <v>0.63157894736842102</v>
      </c>
      <c r="T9" s="8">
        <v>0.8</v>
      </c>
      <c r="U9" s="11">
        <v>300</v>
      </c>
      <c r="V9" s="12" t="s">
        <v>15</v>
      </c>
      <c r="W9">
        <f t="shared" si="0"/>
        <v>0.70588235294117652</v>
      </c>
      <c r="Y9" s="8">
        <v>0.57105940580367998</v>
      </c>
      <c r="Z9" s="8">
        <v>0.736666679382324</v>
      </c>
      <c r="AA9" s="11">
        <v>300</v>
      </c>
    </row>
    <row r="10" spans="1:27" x14ac:dyDescent="0.2">
      <c r="A10">
        <f t="shared" si="1"/>
        <v>8</v>
      </c>
      <c r="B10" t="s">
        <v>16</v>
      </c>
      <c r="C10" s="8">
        <v>0.71794873476028398</v>
      </c>
      <c r="D10" s="8">
        <v>0.74666666984558105</v>
      </c>
      <c r="E10" s="11">
        <v>225</v>
      </c>
      <c r="G10" s="8">
        <v>0.68879669904708796</v>
      </c>
      <c r="H10" s="8">
        <v>0.73777776956558205</v>
      </c>
      <c r="I10" s="11">
        <v>225</v>
      </c>
      <c r="K10" s="8">
        <v>0.69791668653488104</v>
      </c>
      <c r="L10" s="8">
        <v>0.59555554389953602</v>
      </c>
      <c r="M10" s="11">
        <v>225</v>
      </c>
      <c r="O10" s="8">
        <v>0.51176470518112105</v>
      </c>
      <c r="P10" s="8">
        <v>0.38666665554046598</v>
      </c>
      <c r="Q10" s="11">
        <v>225</v>
      </c>
      <c r="S10" s="8">
        <v>0.67539267015706805</v>
      </c>
      <c r="T10" s="8">
        <v>0.57333333333333303</v>
      </c>
      <c r="U10" s="11">
        <v>225</v>
      </c>
      <c r="V10" t="s">
        <v>16</v>
      </c>
      <c r="W10">
        <f t="shared" si="0"/>
        <v>0.6201923076923076</v>
      </c>
      <c r="Y10" s="8">
        <v>0.62037038803100497</v>
      </c>
      <c r="Z10" s="8">
        <v>0.59555554389953602</v>
      </c>
      <c r="AA10" s="11">
        <v>225</v>
      </c>
    </row>
    <row r="11" spans="1:27" x14ac:dyDescent="0.2">
      <c r="A11">
        <f t="shared" si="1"/>
        <v>9</v>
      </c>
      <c r="B11" t="s">
        <v>17</v>
      </c>
      <c r="C11" s="8">
        <v>0.73026317358016901</v>
      </c>
      <c r="D11" s="8">
        <v>0.58730161190032903</v>
      </c>
      <c r="E11" s="11">
        <v>189</v>
      </c>
      <c r="G11" s="8">
        <v>0.75409835577011097</v>
      </c>
      <c r="H11" s="8">
        <v>0.48677247762679998</v>
      </c>
      <c r="I11" s="11">
        <v>189</v>
      </c>
      <c r="K11" s="8">
        <v>0.55232560634613004</v>
      </c>
      <c r="L11" s="8">
        <v>0.50264549255371005</v>
      </c>
      <c r="M11" s="11">
        <v>189</v>
      </c>
      <c r="O11" s="8">
        <v>0.65925925970077504</v>
      </c>
      <c r="P11" s="8">
        <v>0.47089946269989003</v>
      </c>
      <c r="Q11" s="11">
        <v>189</v>
      </c>
      <c r="S11" s="8">
        <v>0.48416289592760098</v>
      </c>
      <c r="T11" s="8">
        <v>0.56613756613756605</v>
      </c>
      <c r="U11" s="11">
        <v>189</v>
      </c>
      <c r="V11" t="s">
        <v>17</v>
      </c>
      <c r="W11">
        <f t="shared" si="0"/>
        <v>0.52195121951219459</v>
      </c>
      <c r="Y11" s="8">
        <v>0.49714285135269098</v>
      </c>
      <c r="Z11" s="8">
        <v>0.460317462682723</v>
      </c>
      <c r="AA11" s="11">
        <v>189</v>
      </c>
    </row>
    <row r="12" spans="1:27" x14ac:dyDescent="0.2">
      <c r="A12">
        <f t="shared" si="1"/>
        <v>10</v>
      </c>
      <c r="B12" t="s">
        <v>18</v>
      </c>
      <c r="C12" s="8">
        <v>0.68627452850341697</v>
      </c>
      <c r="D12" s="8">
        <v>0.42682927846908503</v>
      </c>
      <c r="E12" s="11">
        <v>82</v>
      </c>
      <c r="G12" s="8">
        <v>0.82692307233810403</v>
      </c>
      <c r="H12" s="8">
        <v>0.52439022064208896</v>
      </c>
      <c r="I12" s="11">
        <v>82</v>
      </c>
      <c r="K12" s="8">
        <v>0.73529410362243597</v>
      </c>
      <c r="L12" s="8">
        <v>0.30487805604934598</v>
      </c>
      <c r="M12" s="11">
        <v>82</v>
      </c>
      <c r="O12" s="8">
        <v>0.87878787517547596</v>
      </c>
      <c r="P12" s="8">
        <v>0.353658527135848</v>
      </c>
      <c r="Q12" s="11">
        <v>82</v>
      </c>
      <c r="S12" s="8">
        <v>0.65384615384615297</v>
      </c>
      <c r="T12" s="8">
        <v>0.41463414634146301</v>
      </c>
      <c r="U12" s="11">
        <v>82</v>
      </c>
      <c r="V12" t="s">
        <v>18</v>
      </c>
      <c r="W12">
        <f t="shared" si="0"/>
        <v>0.50746268656716365</v>
      </c>
      <c r="Y12" s="8">
        <v>0.61627906560897805</v>
      </c>
      <c r="Z12" s="8">
        <v>0.64634144306182795</v>
      </c>
      <c r="AA12" s="11">
        <v>82</v>
      </c>
    </row>
    <row r="13" spans="1:27" x14ac:dyDescent="0.2">
      <c r="A13">
        <f t="shared" si="1"/>
        <v>11</v>
      </c>
      <c r="B13" t="s">
        <v>20</v>
      </c>
      <c r="C13" s="8">
        <v>0.481481492519378</v>
      </c>
      <c r="D13" s="8">
        <v>0.46428570151329002</v>
      </c>
      <c r="E13" s="11">
        <v>56</v>
      </c>
      <c r="G13" s="8">
        <v>0.44999998807907099</v>
      </c>
      <c r="H13" s="8">
        <v>0.32142856717109602</v>
      </c>
      <c r="I13" s="11">
        <v>56</v>
      </c>
      <c r="K13" s="8">
        <v>0.51999998092651301</v>
      </c>
      <c r="L13" s="8">
        <v>0.46428570151329002</v>
      </c>
      <c r="M13" s="11">
        <v>56</v>
      </c>
      <c r="O13" s="8">
        <v>0.5</v>
      </c>
      <c r="P13" s="8">
        <v>0.14285714924335399</v>
      </c>
      <c r="Q13" s="11">
        <v>56</v>
      </c>
      <c r="S13" s="8">
        <v>0.34782608695652101</v>
      </c>
      <c r="T13" s="8">
        <v>0.57142857142857095</v>
      </c>
      <c r="U13" s="11">
        <v>56</v>
      </c>
      <c r="V13" t="s">
        <v>20</v>
      </c>
      <c r="W13">
        <f t="shared" si="0"/>
        <v>0.43243243243243168</v>
      </c>
      <c r="Y13" s="8">
        <v>0.30000001192092801</v>
      </c>
      <c r="Z13" s="8">
        <v>0.48214286565780601</v>
      </c>
      <c r="AA13" s="11">
        <v>56</v>
      </c>
    </row>
    <row r="14" spans="1:27" x14ac:dyDescent="0.2">
      <c r="A14">
        <f t="shared" si="1"/>
        <v>12</v>
      </c>
      <c r="B14" t="s">
        <v>21</v>
      </c>
      <c r="C14" s="8">
        <v>0.707317054271697</v>
      </c>
      <c r="D14" s="8">
        <v>0.353658527135848</v>
      </c>
      <c r="E14" s="11">
        <v>82</v>
      </c>
      <c r="G14" s="8">
        <v>0.67307692766189497</v>
      </c>
      <c r="H14" s="8">
        <v>0.42682927846908503</v>
      </c>
      <c r="I14" s="11">
        <v>82</v>
      </c>
      <c r="K14" s="8">
        <v>0.625</v>
      </c>
      <c r="L14" s="8">
        <v>0.42682927846908503</v>
      </c>
      <c r="M14" s="11">
        <v>82</v>
      </c>
      <c r="O14" s="8">
        <v>0.62857145071029596</v>
      </c>
      <c r="P14" s="8">
        <v>0.26829269528388899</v>
      </c>
      <c r="Q14" s="11">
        <v>82</v>
      </c>
      <c r="S14" s="8">
        <v>0.64</v>
      </c>
      <c r="T14" s="8">
        <v>0.39024390243902402</v>
      </c>
      <c r="U14" s="11">
        <v>82</v>
      </c>
      <c r="V14" t="s">
        <v>21</v>
      </c>
      <c r="W14">
        <f t="shared" si="0"/>
        <v>0.48484848484848464</v>
      </c>
      <c r="Y14" s="8">
        <v>0.77499997615814198</v>
      </c>
      <c r="Z14" s="8">
        <v>0.37804877758026101</v>
      </c>
      <c r="AA14" s="11">
        <v>82</v>
      </c>
    </row>
    <row r="15" spans="1:27" x14ac:dyDescent="0.2">
      <c r="A15">
        <f t="shared" si="1"/>
        <v>13</v>
      </c>
      <c r="B15" t="s">
        <v>19</v>
      </c>
      <c r="C15" s="8">
        <v>0.53571426868438698</v>
      </c>
      <c r="D15" s="8">
        <v>0.22388060390949199</v>
      </c>
      <c r="E15" s="11">
        <v>67</v>
      </c>
      <c r="G15" s="8">
        <v>0.66666668653488104</v>
      </c>
      <c r="H15" s="8">
        <v>0.17910447716712899</v>
      </c>
      <c r="I15" s="11">
        <v>67</v>
      </c>
      <c r="K15" s="8">
        <v>0.636363625526428</v>
      </c>
      <c r="L15" s="8">
        <v>0.208955228328704</v>
      </c>
      <c r="M15" s="11">
        <v>67</v>
      </c>
      <c r="O15" s="8">
        <v>0.5</v>
      </c>
      <c r="P15" s="8">
        <v>4.4776119291782303E-2</v>
      </c>
      <c r="Q15" s="11">
        <v>67</v>
      </c>
      <c r="S15" s="8">
        <v>0.52777777777777701</v>
      </c>
      <c r="T15" s="8">
        <v>0.28358208955223801</v>
      </c>
      <c r="U15" s="11">
        <v>67</v>
      </c>
      <c r="V15" t="s">
        <v>19</v>
      </c>
      <c r="W15">
        <f t="shared" si="0"/>
        <v>0.36893203883495057</v>
      </c>
      <c r="Y15" s="8">
        <v>0.29629629850387501</v>
      </c>
      <c r="Z15" s="8">
        <v>0.11940298229455901</v>
      </c>
      <c r="AA15" s="11">
        <v>67</v>
      </c>
    </row>
    <row r="16" spans="1:27" x14ac:dyDescent="0.2">
      <c r="A16">
        <f t="shared" si="1"/>
        <v>14</v>
      </c>
      <c r="B16" t="s">
        <v>22</v>
      </c>
      <c r="C16" s="8">
        <v>0.65100669860839799</v>
      </c>
      <c r="D16" s="8">
        <v>0.79508197307586603</v>
      </c>
      <c r="E16" s="11">
        <v>122</v>
      </c>
      <c r="G16" s="8">
        <v>0.73529410362243597</v>
      </c>
      <c r="H16" s="8">
        <v>0.81967210769653298</v>
      </c>
      <c r="I16" s="11">
        <v>122</v>
      </c>
      <c r="K16" s="8">
        <v>0.74774771928787198</v>
      </c>
      <c r="L16" s="8">
        <v>0.68032789230346602</v>
      </c>
      <c r="M16" s="11">
        <v>122</v>
      </c>
      <c r="O16" s="8">
        <v>0.71249997615814198</v>
      </c>
      <c r="P16" s="8">
        <v>0.467213124036788</v>
      </c>
      <c r="Q16" s="11">
        <v>122</v>
      </c>
      <c r="S16" s="8">
        <v>0.71428571428571397</v>
      </c>
      <c r="T16" s="8">
        <v>0.61475409836065498</v>
      </c>
      <c r="U16" s="11">
        <v>122</v>
      </c>
      <c r="V16" s="12" t="s">
        <v>22</v>
      </c>
      <c r="W16">
        <f t="shared" si="0"/>
        <v>0.66079295154184969</v>
      </c>
      <c r="Y16" s="8">
        <v>0.69064748287200906</v>
      </c>
      <c r="Z16" s="8">
        <v>0.78688526153564398</v>
      </c>
      <c r="AA16" s="11">
        <v>122</v>
      </c>
    </row>
    <row r="17" spans="1:28" x14ac:dyDescent="0.2">
      <c r="A17">
        <f t="shared" si="1"/>
        <v>15</v>
      </c>
      <c r="B17" t="s">
        <v>23</v>
      </c>
      <c r="C17" s="8">
        <v>0.62626260519027699</v>
      </c>
      <c r="D17" s="8">
        <v>0.58490568399429299</v>
      </c>
      <c r="E17" s="11">
        <v>106</v>
      </c>
      <c r="G17" s="8">
        <v>0.64035087823867698</v>
      </c>
      <c r="H17" s="8">
        <v>0.688679218292236</v>
      </c>
      <c r="I17" s="11">
        <v>106</v>
      </c>
      <c r="K17" s="8">
        <v>0.54400002956390303</v>
      </c>
      <c r="L17" s="8">
        <v>0.64150941371917702</v>
      </c>
      <c r="M17" s="11">
        <v>106</v>
      </c>
      <c r="O17" s="8">
        <v>0.45783132314682001</v>
      </c>
      <c r="P17" s="8">
        <v>0.35849055647849998</v>
      </c>
      <c r="Q17" s="11">
        <v>106</v>
      </c>
      <c r="S17" s="8">
        <v>0.42011834319526598</v>
      </c>
      <c r="T17" s="8">
        <v>0.66981132075471606</v>
      </c>
      <c r="U17" s="11">
        <v>106</v>
      </c>
      <c r="V17" t="s">
        <v>23</v>
      </c>
      <c r="W17">
        <f t="shared" si="0"/>
        <v>0.5163636363636358</v>
      </c>
      <c r="Y17" s="8">
        <v>0.52252250909805198</v>
      </c>
      <c r="Z17" s="8">
        <v>0.54716980457305897</v>
      </c>
      <c r="AA17" s="11">
        <v>106</v>
      </c>
    </row>
    <row r="18" spans="1:28" x14ac:dyDescent="0.2">
      <c r="A18">
        <f t="shared" si="1"/>
        <v>16</v>
      </c>
      <c r="B18" t="s">
        <v>24</v>
      </c>
      <c r="C18" s="8">
        <v>0.88181817531585605</v>
      </c>
      <c r="D18" s="8">
        <v>0.48019802570343001</v>
      </c>
      <c r="E18" s="11">
        <v>202</v>
      </c>
      <c r="G18" s="8">
        <v>0.9375</v>
      </c>
      <c r="H18" s="8">
        <v>0.44554454088210999</v>
      </c>
      <c r="I18" s="11">
        <v>202</v>
      </c>
      <c r="K18" s="8">
        <v>0.85393255949020297</v>
      </c>
      <c r="L18" s="8">
        <v>0.37623763084411599</v>
      </c>
      <c r="M18" s="11">
        <v>202</v>
      </c>
      <c r="O18" s="8">
        <v>0.83098590373992898</v>
      </c>
      <c r="P18" s="8">
        <v>0.29207921028137201</v>
      </c>
      <c r="Q18" s="11">
        <v>202</v>
      </c>
      <c r="S18" s="8">
        <v>0.65693430656934304</v>
      </c>
      <c r="T18" s="8">
        <v>0.445544554455445</v>
      </c>
      <c r="U18" s="11">
        <v>202</v>
      </c>
      <c r="V18" t="s">
        <v>24</v>
      </c>
      <c r="W18">
        <f t="shared" si="0"/>
        <v>0.53097345132743323</v>
      </c>
      <c r="Y18" s="8">
        <v>0.61240309476852395</v>
      </c>
      <c r="Z18" s="8">
        <v>0.39108911156654302</v>
      </c>
      <c r="AA18" s="11">
        <v>202</v>
      </c>
    </row>
    <row r="19" spans="1:28" x14ac:dyDescent="0.2">
      <c r="A19">
        <f t="shared" si="1"/>
        <v>17</v>
      </c>
      <c r="B19" t="s">
        <v>25</v>
      </c>
      <c r="C19" s="8">
        <v>0.79128855466842596</v>
      </c>
      <c r="D19" s="8">
        <v>0.61756372451782204</v>
      </c>
      <c r="E19" s="11">
        <v>706</v>
      </c>
      <c r="G19" s="8">
        <v>0.77562862634658802</v>
      </c>
      <c r="H19" s="8">
        <v>0.56798869371414096</v>
      </c>
      <c r="I19" s="11">
        <v>706</v>
      </c>
      <c r="K19" s="8">
        <v>0.82857143878936701</v>
      </c>
      <c r="L19" s="8">
        <v>0.53399431705474798</v>
      </c>
      <c r="M19" s="11">
        <v>706</v>
      </c>
      <c r="O19" s="8">
        <v>0.671755731105804</v>
      </c>
      <c r="P19" s="8">
        <v>0.62322944402694702</v>
      </c>
      <c r="Q19" s="11">
        <v>706</v>
      </c>
      <c r="S19" s="8">
        <v>0.65145228215767603</v>
      </c>
      <c r="T19" s="8">
        <v>0.66713881019830001</v>
      </c>
      <c r="U19" s="11">
        <v>706</v>
      </c>
      <c r="V19" t="s">
        <v>25</v>
      </c>
      <c r="W19">
        <f t="shared" si="0"/>
        <v>0.65920223932820132</v>
      </c>
      <c r="Y19" s="8">
        <v>0.65217393636703402</v>
      </c>
      <c r="Z19" s="8">
        <v>0.63739377260208097</v>
      </c>
      <c r="AA19" s="11">
        <v>706</v>
      </c>
    </row>
    <row r="20" spans="1:28" x14ac:dyDescent="0.2">
      <c r="A20">
        <f t="shared" si="1"/>
        <v>18</v>
      </c>
      <c r="B20" t="s">
        <v>26</v>
      </c>
      <c r="C20" s="8">
        <v>0.85526317358016901</v>
      </c>
      <c r="D20" s="8">
        <v>0.64676618576049805</v>
      </c>
      <c r="E20" s="11">
        <v>201</v>
      </c>
      <c r="G20" s="8">
        <v>0.88888889551162698</v>
      </c>
      <c r="H20" s="8">
        <v>0.51741296052932695</v>
      </c>
      <c r="I20" s="11">
        <v>201</v>
      </c>
      <c r="K20" s="8">
        <v>0.92727273702621404</v>
      </c>
      <c r="L20" s="8">
        <v>0.50746268033981301</v>
      </c>
      <c r="M20" s="11">
        <v>201</v>
      </c>
      <c r="O20" s="8">
        <v>0.91111111640930098</v>
      </c>
      <c r="P20" s="8">
        <v>0.40796020627021701</v>
      </c>
      <c r="Q20" s="11">
        <v>201</v>
      </c>
      <c r="S20" s="8">
        <v>0.81097560975609695</v>
      </c>
      <c r="T20" s="8">
        <v>0.66169154228855698</v>
      </c>
      <c r="U20" s="11">
        <v>201</v>
      </c>
      <c r="V20" s="12" t="s">
        <v>26</v>
      </c>
      <c r="W20">
        <f t="shared" si="0"/>
        <v>0.7287671232876709</v>
      </c>
      <c r="Y20" s="8">
        <v>0.76506024599075295</v>
      </c>
      <c r="Z20" s="8">
        <v>0.63184082508087103</v>
      </c>
      <c r="AA20" s="11">
        <v>201</v>
      </c>
    </row>
    <row r="21" spans="1:28" x14ac:dyDescent="0.2">
      <c r="Z21" t="s">
        <v>27</v>
      </c>
      <c r="AA21" t="s">
        <v>34</v>
      </c>
      <c r="AB21" s="9" t="s">
        <v>29</v>
      </c>
    </row>
    <row r="22" spans="1:28" x14ac:dyDescent="0.2">
      <c r="D22" s="5" t="s">
        <v>3</v>
      </c>
      <c r="E22" s="2">
        <v>0.66439899999999996</v>
      </c>
      <c r="H22" s="5" t="s">
        <v>3</v>
      </c>
      <c r="I22" s="2">
        <v>0.65310699999999999</v>
      </c>
      <c r="L22" s="5" t="s">
        <v>3</v>
      </c>
      <c r="M22" s="2">
        <v>0.62078900000000004</v>
      </c>
      <c r="P22" s="5" t="s">
        <v>3</v>
      </c>
      <c r="Q22">
        <v>0.53200199999999997</v>
      </c>
      <c r="T22" s="37" t="s">
        <v>3</v>
      </c>
      <c r="U22" s="38">
        <v>0.60587599999999997</v>
      </c>
      <c r="Z22">
        <v>0.51901699999999995</v>
      </c>
      <c r="AA22">
        <v>0.57239899999999999</v>
      </c>
      <c r="AB22" s="9">
        <v>0.601572</v>
      </c>
    </row>
    <row r="23" spans="1:28" x14ac:dyDescent="0.2">
      <c r="D23" s="5" t="s">
        <v>4</v>
      </c>
      <c r="E23" s="2">
        <v>0.91410899999999995</v>
      </c>
      <c r="H23" s="5" t="s">
        <v>4</v>
      </c>
      <c r="I23" s="2">
        <v>0.90849299999999999</v>
      </c>
      <c r="L23" s="5" t="s">
        <v>4</v>
      </c>
      <c r="M23" s="2">
        <v>0.90168599999999999</v>
      </c>
      <c r="P23" s="5" t="s">
        <v>4</v>
      </c>
      <c r="Q23">
        <v>0.88662200000000002</v>
      </c>
      <c r="T23" s="37" t="s">
        <v>4</v>
      </c>
      <c r="U23" s="38">
        <v>0.89142299999999997</v>
      </c>
      <c r="Z23">
        <v>0.88449299999999997</v>
      </c>
      <c r="AA23">
        <v>0.89079600000000003</v>
      </c>
      <c r="AB23" s="9">
        <v>0.89212400000000003</v>
      </c>
    </row>
    <row r="24" spans="1:28" x14ac:dyDescent="0.2">
      <c r="C24">
        <f>(16*(473600+262656*3+9234))/1000000</f>
        <v>20.332832</v>
      </c>
      <c r="D24" s="5" t="s">
        <v>5</v>
      </c>
      <c r="G24">
        <f>(16*(236800+65792*3+4626))/1000000</f>
        <v>7.0208320000000004</v>
      </c>
      <c r="H24" s="5" t="s">
        <v>5</v>
      </c>
      <c r="K24">
        <f>(16*(118400+16512*3+2322))/1000000</f>
        <v>2.7241279999999999</v>
      </c>
      <c r="L24" s="5" t="s">
        <v>5</v>
      </c>
      <c r="O24">
        <f>(16*(59200+4160*3+1170))/1000000</f>
        <v>1.1656</v>
      </c>
      <c r="P24" s="5" t="s">
        <v>5</v>
      </c>
      <c r="T24" s="22">
        <f>(52338*16)/1000000</f>
        <v>0.83740800000000004</v>
      </c>
      <c r="U24" s="37" t="s">
        <v>5</v>
      </c>
      <c r="Z24" s="9">
        <f>(16*(51800+3192*3+1026))/1000000</f>
        <v>0.99843199999999999</v>
      </c>
      <c r="AA24" s="10" t="s">
        <v>5</v>
      </c>
    </row>
    <row r="26" spans="1:28" x14ac:dyDescent="0.2">
      <c r="T26" s="7"/>
    </row>
    <row r="27" spans="1:28" x14ac:dyDescent="0.2">
      <c r="R27" t="s">
        <v>6</v>
      </c>
      <c r="S27" s="5" t="s">
        <v>3</v>
      </c>
      <c r="T27">
        <v>0.501332</v>
      </c>
    </row>
    <row r="28" spans="1:28" x14ac:dyDescent="0.2">
      <c r="S28" s="5" t="s">
        <v>4</v>
      </c>
      <c r="T28">
        <v>0.87892199999999998</v>
      </c>
    </row>
    <row r="29" spans="1:28" x14ac:dyDescent="0.2">
      <c r="S29">
        <f>(16*(55500+3660*1+1098))/1000000</f>
        <v>0.96412799999999999</v>
      </c>
      <c r="T29" s="5" t="s">
        <v>5</v>
      </c>
    </row>
    <row r="31" spans="1:28" x14ac:dyDescent="0.2">
      <c r="R31" t="s">
        <v>7</v>
      </c>
      <c r="S31" s="5" t="s">
        <v>3</v>
      </c>
      <c r="T31">
        <v>0.56642000000000003</v>
      </c>
    </row>
    <row r="32" spans="1:28" x14ac:dyDescent="0.2">
      <c r="S32" s="5" t="s">
        <v>4</v>
      </c>
      <c r="T32">
        <v>0.89108399999999999</v>
      </c>
    </row>
    <row r="33" spans="17:25" x14ac:dyDescent="0.2">
      <c r="S33">
        <f>(16*(55500+3660*3+1098))/1000000</f>
        <v>1.081248</v>
      </c>
      <c r="T33" s="5" t="s">
        <v>5</v>
      </c>
    </row>
    <row r="34" spans="17:25" x14ac:dyDescent="0.2">
      <c r="T34" t="s">
        <v>27</v>
      </c>
      <c r="U34" t="s">
        <v>28</v>
      </c>
      <c r="V34" s="39" t="s">
        <v>29</v>
      </c>
      <c r="W34" t="s">
        <v>32</v>
      </c>
      <c r="X34" t="s">
        <v>31</v>
      </c>
      <c r="Y34" t="s">
        <v>30</v>
      </c>
    </row>
    <row r="35" spans="17:25" x14ac:dyDescent="0.2">
      <c r="R35" s="22" t="s">
        <v>8</v>
      </c>
      <c r="S35" s="37" t="s">
        <v>3</v>
      </c>
      <c r="T35">
        <v>0.52667600000000003</v>
      </c>
      <c r="U35">
        <v>0.55506100000000003</v>
      </c>
      <c r="V35" s="39">
        <v>0.58731599999999995</v>
      </c>
      <c r="W35">
        <v>0.58198499999999997</v>
      </c>
      <c r="X35">
        <v>0.58445599999999998</v>
      </c>
      <c r="Y35">
        <v>0.578121</v>
      </c>
    </row>
    <row r="36" spans="17:25" x14ac:dyDescent="0.2">
      <c r="R36" s="22"/>
      <c r="S36" s="37" t="s">
        <v>4</v>
      </c>
      <c r="T36">
        <v>0.88502999999999998</v>
      </c>
      <c r="U36">
        <v>0.89034400000000002</v>
      </c>
      <c r="V36" s="39">
        <v>0.89554400000000001</v>
      </c>
      <c r="W36">
        <v>0.89084099999999999</v>
      </c>
      <c r="X36">
        <v>0.89172399999999996</v>
      </c>
      <c r="Y36">
        <v>0.886513</v>
      </c>
    </row>
    <row r="37" spans="17:25" x14ac:dyDescent="0.2">
      <c r="R37" s="22"/>
      <c r="S37" s="22">
        <f>(16*(53650+3422*2+1062))/1000000</f>
        <v>0.98489599999999999</v>
      </c>
      <c r="T37" s="37" t="s">
        <v>5</v>
      </c>
    </row>
    <row r="38" spans="17:25" x14ac:dyDescent="0.2">
      <c r="R38" s="37" t="s">
        <v>0</v>
      </c>
      <c r="S38" s="37" t="s">
        <v>1</v>
      </c>
      <c r="T38" s="37" t="s">
        <v>2</v>
      </c>
    </row>
    <row r="39" spans="17:25" x14ac:dyDescent="0.2">
      <c r="Q39" t="s">
        <v>9</v>
      </c>
      <c r="R39" s="13">
        <v>0.95022350549697798</v>
      </c>
      <c r="S39" s="13">
        <v>0.94548296928405695</v>
      </c>
      <c r="T39" s="14">
        <v>16637</v>
      </c>
      <c r="U39">
        <f>2*R39*S39/(R39+S39)</f>
        <v>0.9478473101322934</v>
      </c>
      <c r="V39" s="8"/>
    </row>
    <row r="40" spans="17:25" x14ac:dyDescent="0.2">
      <c r="Q40" t="s">
        <v>10</v>
      </c>
      <c r="R40" s="13">
        <v>0.64625853300094604</v>
      </c>
      <c r="S40" s="13">
        <v>0.60509556531906095</v>
      </c>
      <c r="T40" s="14">
        <v>157</v>
      </c>
      <c r="U40">
        <f t="shared" ref="U40:U56" si="2">2*R40*S40/(R40+S40)</f>
        <v>0.62500002660073961</v>
      </c>
      <c r="V40" s="8"/>
    </row>
    <row r="41" spans="17:25" x14ac:dyDescent="0.2">
      <c r="Q41" t="s">
        <v>11</v>
      </c>
      <c r="R41" s="13">
        <v>0.65656566619873002</v>
      </c>
      <c r="S41" s="13">
        <v>0.66326528787612904</v>
      </c>
      <c r="T41" s="14">
        <v>196</v>
      </c>
      <c r="U41">
        <f t="shared" si="2"/>
        <v>0.65989847299214555</v>
      </c>
      <c r="V41" s="8"/>
    </row>
    <row r="42" spans="17:25" x14ac:dyDescent="0.2">
      <c r="Q42" t="s">
        <v>12</v>
      </c>
      <c r="R42" s="13">
        <v>0.51162791252136197</v>
      </c>
      <c r="S42" s="13">
        <v>0.51162791252136197</v>
      </c>
      <c r="T42" s="14">
        <v>129</v>
      </c>
      <c r="U42">
        <f t="shared" si="2"/>
        <v>0.51162791252136197</v>
      </c>
      <c r="V42" s="8"/>
    </row>
    <row r="43" spans="17:25" x14ac:dyDescent="0.2">
      <c r="Q43" s="12" t="s">
        <v>13</v>
      </c>
      <c r="R43" s="13">
        <v>0.70813399553298895</v>
      </c>
      <c r="S43" s="13">
        <v>0.82681566476821799</v>
      </c>
      <c r="T43" s="14">
        <v>179</v>
      </c>
      <c r="U43">
        <f t="shared" si="2"/>
        <v>0.76288662150221809</v>
      </c>
      <c r="V43" s="8"/>
    </row>
    <row r="44" spans="17:25" x14ac:dyDescent="0.2">
      <c r="Q44" s="12" t="s">
        <v>14</v>
      </c>
      <c r="R44" s="13">
        <v>0.764204561710357</v>
      </c>
      <c r="S44" s="13">
        <v>0.59910911321640004</v>
      </c>
      <c r="T44" s="14">
        <v>449</v>
      </c>
      <c r="U44">
        <f t="shared" si="2"/>
        <v>0.67166041931885834</v>
      </c>
      <c r="V44" s="8"/>
    </row>
    <row r="45" spans="17:25" x14ac:dyDescent="0.2">
      <c r="Q45" s="12" t="s">
        <v>15</v>
      </c>
      <c r="R45" s="13">
        <v>0.66666668653488104</v>
      </c>
      <c r="S45" s="13">
        <v>0.72666668891906705</v>
      </c>
      <c r="T45" s="14">
        <v>300</v>
      </c>
      <c r="U45">
        <f t="shared" si="2"/>
        <v>0.69537482163465092</v>
      </c>
      <c r="V45" s="8"/>
    </row>
    <row r="46" spans="17:25" x14ac:dyDescent="0.2">
      <c r="Q46" t="s">
        <v>16</v>
      </c>
      <c r="R46" s="13">
        <v>0.546875</v>
      </c>
      <c r="S46" s="13">
        <v>0.62222224473953203</v>
      </c>
      <c r="T46" s="14">
        <v>225</v>
      </c>
      <c r="U46">
        <f t="shared" si="2"/>
        <v>0.58212059197478216</v>
      </c>
      <c r="V46" s="8"/>
    </row>
    <row r="47" spans="17:25" x14ac:dyDescent="0.2">
      <c r="Q47" t="s">
        <v>17</v>
      </c>
      <c r="R47" s="13">
        <v>0.48792269825935303</v>
      </c>
      <c r="S47" s="13">
        <v>0.53439152240753096</v>
      </c>
      <c r="T47" s="14">
        <v>189</v>
      </c>
      <c r="U47">
        <f t="shared" si="2"/>
        <v>0.51010100078607323</v>
      </c>
      <c r="V47" s="8"/>
    </row>
    <row r="48" spans="17:25" x14ac:dyDescent="0.2">
      <c r="Q48" t="s">
        <v>18</v>
      </c>
      <c r="R48" s="13">
        <v>0.47252747416496199</v>
      </c>
      <c r="S48" s="13">
        <v>0.52439022064208896</v>
      </c>
      <c r="T48" s="14">
        <v>82</v>
      </c>
      <c r="U48">
        <f t="shared" si="2"/>
        <v>0.49710981704416801</v>
      </c>
      <c r="V48" s="8"/>
    </row>
    <row r="49" spans="17:22" x14ac:dyDescent="0.2">
      <c r="Q49" t="s">
        <v>20</v>
      </c>
      <c r="R49" s="13">
        <v>0.32584270834922702</v>
      </c>
      <c r="S49" s="13">
        <v>0.51785713434219305</v>
      </c>
      <c r="T49" s="14">
        <v>56</v>
      </c>
      <c r="U49">
        <f t="shared" si="2"/>
        <v>0.40000000629073407</v>
      </c>
      <c r="V49" s="8"/>
    </row>
    <row r="50" spans="17:22" x14ac:dyDescent="0.2">
      <c r="Q50" t="s">
        <v>21</v>
      </c>
      <c r="R50" s="13">
        <v>0.66666668653488104</v>
      </c>
      <c r="S50" s="13">
        <v>0.219512194395065</v>
      </c>
      <c r="T50" s="14">
        <v>82</v>
      </c>
      <c r="U50">
        <f t="shared" si="2"/>
        <v>0.33027523097320849</v>
      </c>
      <c r="V50" s="8"/>
    </row>
    <row r="51" spans="17:22" x14ac:dyDescent="0.2">
      <c r="Q51" t="s">
        <v>19</v>
      </c>
      <c r="R51" s="13">
        <v>0.434782594442367</v>
      </c>
      <c r="S51" s="13">
        <v>0.149253726005554</v>
      </c>
      <c r="T51" s="14">
        <v>67</v>
      </c>
      <c r="U51">
        <f t="shared" si="2"/>
        <v>0.22222221444418375</v>
      </c>
      <c r="V51" s="8"/>
    </row>
    <row r="52" spans="17:22" x14ac:dyDescent="0.2">
      <c r="Q52" t="s">
        <v>22</v>
      </c>
      <c r="R52" s="13">
        <v>0.56462585926055897</v>
      </c>
      <c r="S52" s="13">
        <v>0.68032789230346602</v>
      </c>
      <c r="T52" s="14">
        <v>122</v>
      </c>
      <c r="U52">
        <f t="shared" si="2"/>
        <v>0.61710038672230083</v>
      </c>
      <c r="V52" s="8"/>
    </row>
    <row r="53" spans="17:22" x14ac:dyDescent="0.2">
      <c r="Q53" t="s">
        <v>23</v>
      </c>
      <c r="R53" s="13">
        <v>0.51449275016784601</v>
      </c>
      <c r="S53" s="13">
        <v>0.66981130838394098</v>
      </c>
      <c r="T53" s="14">
        <v>106</v>
      </c>
      <c r="U53">
        <f t="shared" si="2"/>
        <v>0.58196720623483</v>
      </c>
      <c r="V53" s="8"/>
    </row>
    <row r="54" spans="17:22" x14ac:dyDescent="0.2">
      <c r="Q54" t="s">
        <v>24</v>
      </c>
      <c r="R54" s="13">
        <v>0.75</v>
      </c>
      <c r="S54" s="13">
        <v>0.40099009871482799</v>
      </c>
      <c r="T54" s="14">
        <v>202</v>
      </c>
      <c r="U54">
        <f t="shared" si="2"/>
        <v>0.52258064491071465</v>
      </c>
      <c r="V54" s="8"/>
    </row>
    <row r="55" spans="17:22" x14ac:dyDescent="0.2">
      <c r="Q55" s="12" t="s">
        <v>25</v>
      </c>
      <c r="R55" s="13">
        <v>0.65893590450286799</v>
      </c>
      <c r="S55" s="13">
        <v>0.68413597345352095</v>
      </c>
      <c r="T55" s="14">
        <v>706</v>
      </c>
      <c r="U55">
        <f t="shared" si="2"/>
        <v>0.67129952442528018</v>
      </c>
      <c r="V55" s="8"/>
    </row>
    <row r="56" spans="17:22" x14ac:dyDescent="0.2">
      <c r="Q56" s="12" t="s">
        <v>26</v>
      </c>
      <c r="R56" s="13">
        <v>0.73939394950866599</v>
      </c>
      <c r="S56" s="13">
        <v>0.60696518421172996</v>
      </c>
      <c r="T56" s="14">
        <v>201</v>
      </c>
      <c r="U56">
        <f t="shared" si="2"/>
        <v>0.66666667685973802</v>
      </c>
      <c r="V56" s="8"/>
    </row>
  </sheetData>
  <conditionalFormatting sqref="G4 C4 K4 O4 S4">
    <cfRule type="top10" dxfId="176" priority="39" rank="1"/>
  </conditionalFormatting>
  <conditionalFormatting sqref="C3 G3 K3 O3 S3">
    <cfRule type="top10" dxfId="175" priority="40" rank="1"/>
  </conditionalFormatting>
  <conditionalFormatting sqref="C5 G5 K5 O5 S5">
    <cfRule type="top10" dxfId="174" priority="38" rank="1"/>
  </conditionalFormatting>
  <conditionalFormatting sqref="C6 G6 K6 O6 S6">
    <cfRule type="top10" dxfId="173" priority="37" rank="1"/>
  </conditionalFormatting>
  <conditionalFormatting sqref="C7 G7 K7 O7 S7">
    <cfRule type="top10" dxfId="172" priority="36" rank="1"/>
  </conditionalFormatting>
  <conditionalFormatting sqref="C8 G8 K8 O8 S8">
    <cfRule type="top10" dxfId="171" priority="35" rank="1"/>
  </conditionalFormatting>
  <conditionalFormatting sqref="C9 G9 K9 O9 S9">
    <cfRule type="top10" dxfId="170" priority="34" rank="1"/>
  </conditionalFormatting>
  <conditionalFormatting sqref="C10 G10 K10 O10 S10">
    <cfRule type="top10" dxfId="169" priority="33" rank="1"/>
  </conditionalFormatting>
  <conditionalFormatting sqref="C11 G11 K11 O11 S11">
    <cfRule type="top10" dxfId="168" priority="32" rank="1"/>
  </conditionalFormatting>
  <conditionalFormatting sqref="C12 G12 K12 O12 S12">
    <cfRule type="top10" dxfId="167" priority="31" rank="1"/>
  </conditionalFormatting>
  <conditionalFormatting sqref="C13 G13 K13 O13 S13">
    <cfRule type="top10" dxfId="166" priority="30" rank="1"/>
  </conditionalFormatting>
  <conditionalFormatting sqref="C14 G14 K14 O14 S14">
    <cfRule type="top10" dxfId="165" priority="29" rank="1"/>
  </conditionalFormatting>
  <conditionalFormatting sqref="C15 G15 K15 O15 S15">
    <cfRule type="top10" dxfId="164" priority="28" rank="1"/>
  </conditionalFormatting>
  <conditionalFormatting sqref="C16 G16 K16 O16 S16">
    <cfRule type="top10" dxfId="163" priority="27" rank="1"/>
  </conditionalFormatting>
  <conditionalFormatting sqref="C17 G17 K17 O17 S17">
    <cfRule type="top10" dxfId="162" priority="26" rank="1"/>
  </conditionalFormatting>
  <conditionalFormatting sqref="C18 G18 K18 O18 S18">
    <cfRule type="top10" dxfId="161" priority="25" rank="1"/>
  </conditionalFormatting>
  <conditionalFormatting sqref="C19 G19 K19 O19 S19">
    <cfRule type="top10" dxfId="160" priority="24" rank="1"/>
  </conditionalFormatting>
  <conditionalFormatting sqref="C20 G20 K20 O20 S20">
    <cfRule type="top10" dxfId="159" priority="23" rank="1"/>
  </conditionalFormatting>
  <conditionalFormatting sqref="D3 H3 L3 P3 T3">
    <cfRule type="top10" dxfId="158" priority="22" rank="1"/>
  </conditionalFormatting>
  <conditionalFormatting sqref="D4 H4 L4 P4 T4">
    <cfRule type="top10" dxfId="157" priority="21" rank="1"/>
  </conditionalFormatting>
  <conditionalFormatting sqref="D5 H5 L5 P5 T5">
    <cfRule type="top10" dxfId="156" priority="20" rank="1"/>
  </conditionalFormatting>
  <conditionalFormatting sqref="D6 H6 L6 P6 T6">
    <cfRule type="top10" dxfId="155" priority="19" rank="1"/>
  </conditionalFormatting>
  <conditionalFormatting sqref="D7 H7 L7 P7 T7">
    <cfRule type="top10" dxfId="154" priority="18" rank="1"/>
  </conditionalFormatting>
  <conditionalFormatting sqref="D8 H8 L8 P8 T8">
    <cfRule type="top10" dxfId="153" priority="17" rank="1"/>
  </conditionalFormatting>
  <conditionalFormatting sqref="D9 H9 L9 P9 T9">
    <cfRule type="top10" dxfId="152" priority="16" rank="1"/>
  </conditionalFormatting>
  <conditionalFormatting sqref="D10 H10 L10 P10 T10">
    <cfRule type="top10" dxfId="151" priority="15" rank="1"/>
  </conditionalFormatting>
  <conditionalFormatting sqref="D11 H11 L11 P11 T11">
    <cfRule type="top10" dxfId="150" priority="14" rank="1"/>
  </conditionalFormatting>
  <conditionalFormatting sqref="D12 H12 L12 P12 T12">
    <cfRule type="top10" dxfId="149" priority="13" rank="1"/>
  </conditionalFormatting>
  <conditionalFormatting sqref="D13 H13 L13 P13 T13">
    <cfRule type="top10" dxfId="148" priority="12" rank="1"/>
  </conditionalFormatting>
  <conditionalFormatting sqref="D14 H14 L14 P14 T14">
    <cfRule type="top10" dxfId="147" priority="11" rank="1"/>
  </conditionalFormatting>
  <conditionalFormatting sqref="D15 H15 L15 P15 T15">
    <cfRule type="top10" dxfId="146" priority="10" rank="1"/>
  </conditionalFormatting>
  <conditionalFormatting sqref="D16 H16 L16 P16 T16">
    <cfRule type="top10" dxfId="145" priority="9" rank="1"/>
  </conditionalFormatting>
  <conditionalFormatting sqref="D17 H17 L17 P17 T17">
    <cfRule type="top10" dxfId="144" priority="8" rank="1"/>
  </conditionalFormatting>
  <conditionalFormatting sqref="D18 H18 L18 P18 T18">
    <cfRule type="top10" dxfId="143" priority="7" rank="1"/>
  </conditionalFormatting>
  <conditionalFormatting sqref="D19 H19 L19 P19 T19">
    <cfRule type="top10" dxfId="142" priority="6" rank="1"/>
  </conditionalFormatting>
  <conditionalFormatting sqref="D20 H20 L20 P20 T20">
    <cfRule type="top10" dxfId="141" priority="5" rank="1"/>
  </conditionalFormatting>
  <conditionalFormatting sqref="V40:V56">
    <cfRule type="top10" dxfId="140" priority="4" rank="5"/>
  </conditionalFormatting>
  <conditionalFormatting sqref="U40:U56">
    <cfRule type="top10" dxfId="139" priority="3" rank="5"/>
  </conditionalFormatting>
  <conditionalFormatting sqref="W4:W20">
    <cfRule type="top10" dxfId="138" priority="1" rank="5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20" sqref="D20"/>
    </sheetView>
  </sheetViews>
  <sheetFormatPr baseColWidth="10" defaultRowHeight="16" x14ac:dyDescent="0.2"/>
  <cols>
    <col min="2" max="3" width="8.1640625" customWidth="1"/>
    <col min="4" max="4" width="8.6640625" customWidth="1"/>
    <col min="7" max="7" width="9" customWidth="1"/>
    <col min="8" max="8" width="17.33203125" customWidth="1"/>
    <col min="9" max="9" width="9.5" customWidth="1"/>
  </cols>
  <sheetData>
    <row r="1" spans="1:13" x14ac:dyDescent="0.2">
      <c r="B1" s="6">
        <v>112</v>
      </c>
      <c r="C1" s="3"/>
      <c r="D1" s="3"/>
      <c r="G1">
        <v>120</v>
      </c>
      <c r="K1" s="3" t="s">
        <v>190</v>
      </c>
    </row>
    <row r="2" spans="1:13" x14ac:dyDescent="0.2">
      <c r="B2" s="3" t="s">
        <v>0</v>
      </c>
      <c r="C2" s="3" t="s">
        <v>1</v>
      </c>
      <c r="D2" s="3" t="s">
        <v>2</v>
      </c>
      <c r="G2" s="3" t="s">
        <v>0</v>
      </c>
      <c r="H2" s="3" t="s">
        <v>1</v>
      </c>
      <c r="I2" s="3" t="s">
        <v>2</v>
      </c>
      <c r="K2" s="3" t="s">
        <v>0</v>
      </c>
      <c r="L2" s="3" t="s">
        <v>1</v>
      </c>
      <c r="M2" s="3" t="s">
        <v>2</v>
      </c>
    </row>
    <row r="3" spans="1:13" x14ac:dyDescent="0.2">
      <c r="A3" t="s">
        <v>9</v>
      </c>
      <c r="B3" s="8">
        <v>0.84645788993615001</v>
      </c>
      <c r="C3" s="8">
        <v>0.62170611880303694</v>
      </c>
      <c r="D3" s="8">
        <v>4478</v>
      </c>
      <c r="F3" t="s">
        <v>9</v>
      </c>
      <c r="G3" s="8">
        <v>0.86925098554533498</v>
      </c>
      <c r="H3" s="8">
        <v>0.59088878963823099</v>
      </c>
      <c r="I3" s="8">
        <v>4478</v>
      </c>
      <c r="J3" t="s">
        <v>9</v>
      </c>
    </row>
    <row r="4" spans="1:13" x14ac:dyDescent="0.2">
      <c r="A4" t="s">
        <v>186</v>
      </c>
      <c r="B4" s="8">
        <v>0.67151208721756905</v>
      </c>
      <c r="C4" s="8">
        <v>0.86154469896614605</v>
      </c>
      <c r="D4" s="8">
        <v>4933</v>
      </c>
      <c r="F4" t="s">
        <v>186</v>
      </c>
      <c r="G4" s="8">
        <v>0.66859810075647796</v>
      </c>
      <c r="H4" s="8">
        <v>0.84208392458949899</v>
      </c>
      <c r="I4" s="8">
        <v>4933</v>
      </c>
      <c r="J4" t="s">
        <v>186</v>
      </c>
    </row>
    <row r="5" spans="1:13" x14ac:dyDescent="0.2">
      <c r="A5" t="s">
        <v>187</v>
      </c>
      <c r="B5" s="8">
        <v>0.52955665024630505</v>
      </c>
      <c r="C5" s="8" t="s">
        <v>191</v>
      </c>
      <c r="D5" s="8">
        <v>726</v>
      </c>
      <c r="F5" t="s">
        <v>187</v>
      </c>
      <c r="G5" s="8">
        <v>0.40909090909090901</v>
      </c>
      <c r="H5" s="8">
        <v>0.40909090909090901</v>
      </c>
      <c r="I5" s="8">
        <v>726</v>
      </c>
      <c r="J5" t="s">
        <v>187</v>
      </c>
    </row>
    <row r="9" spans="1:13" x14ac:dyDescent="0.2">
      <c r="B9" s="9"/>
      <c r="C9" s="16" t="s">
        <v>28</v>
      </c>
      <c r="D9" s="9"/>
      <c r="E9" s="9" t="s">
        <v>188</v>
      </c>
    </row>
    <row r="10" spans="1:13" x14ac:dyDescent="0.2">
      <c r="B10" s="16" t="s">
        <v>47</v>
      </c>
      <c r="C10" s="24">
        <v>0.61716300000000002</v>
      </c>
      <c r="D10" s="9"/>
      <c r="E10" s="24">
        <v>0.904385610347615</v>
      </c>
    </row>
    <row r="11" spans="1:13" x14ac:dyDescent="0.2">
      <c r="B11" s="16" t="s">
        <v>48</v>
      </c>
      <c r="C11" s="24">
        <v>0.71117200000000003</v>
      </c>
      <c r="D11" s="9"/>
      <c r="E11" s="9" t="s">
        <v>189</v>
      </c>
      <c r="G11">
        <f xml:space="preserve"> (61323*16)/1000000</f>
        <v>0.98116800000000004</v>
      </c>
      <c r="H11" s="3" t="s">
        <v>5</v>
      </c>
      <c r="K11">
        <f xml:space="preserve"> (62611*16)/1000000</f>
        <v>1.001776</v>
      </c>
      <c r="L11" s="3" t="s">
        <v>5</v>
      </c>
    </row>
    <row r="12" spans="1:13" x14ac:dyDescent="0.2">
      <c r="B12" s="9">
        <f>(54547*16)/1000000</f>
        <v>0.87275199999999997</v>
      </c>
      <c r="C12" s="16" t="s">
        <v>5</v>
      </c>
      <c r="D12" s="9"/>
      <c r="E12" s="24">
        <v>0.71944362237348303</v>
      </c>
    </row>
    <row r="15" spans="1:13" x14ac:dyDescent="0.2">
      <c r="B15" t="s">
        <v>208</v>
      </c>
    </row>
  </sheetData>
  <conditionalFormatting sqref="B3 G3 K3">
    <cfRule type="top10" dxfId="137" priority="8" rank="1"/>
  </conditionalFormatting>
  <conditionalFormatting sqref="C3 H3 L3">
    <cfRule type="top10" dxfId="136" priority="5" rank="1"/>
  </conditionalFormatting>
  <conditionalFormatting sqref="B4 G4 K4">
    <cfRule type="top10" dxfId="135" priority="4" rank="1"/>
  </conditionalFormatting>
  <conditionalFormatting sqref="C4 H4 L4">
    <cfRule type="top10" dxfId="134" priority="3" rank="1"/>
  </conditionalFormatting>
  <conditionalFormatting sqref="B5 G5 K5">
    <cfRule type="top10" dxfId="133" priority="2" rank="1"/>
  </conditionalFormatting>
  <conditionalFormatting sqref="C5 H5 L5">
    <cfRule type="top10" dxfId="132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D1" workbookViewId="0">
      <selection activeCell="R28" sqref="R28"/>
    </sheetView>
  </sheetViews>
  <sheetFormatPr baseColWidth="10" defaultRowHeight="16" x14ac:dyDescent="0.2"/>
  <cols>
    <col min="2" max="2" width="18.83203125" customWidth="1"/>
    <col min="3" max="3" width="12.5" customWidth="1"/>
    <col min="4" max="4" width="9.6640625" customWidth="1"/>
    <col min="5" max="5" width="12.1640625" customWidth="1"/>
    <col min="7" max="7" width="13.6640625" customWidth="1"/>
    <col min="8" max="8" width="9.6640625" customWidth="1"/>
    <col min="9" max="9" width="8" customWidth="1"/>
    <col min="11" max="11" width="9.83203125" customWidth="1"/>
    <col min="12" max="12" width="9.1640625" customWidth="1"/>
    <col min="13" max="13" width="9" customWidth="1"/>
    <col min="14" max="14" width="8.6640625" customWidth="1"/>
  </cols>
  <sheetData>
    <row r="1" spans="1:14" x14ac:dyDescent="0.2">
      <c r="C1" s="6">
        <v>54</v>
      </c>
      <c r="D1" s="3"/>
      <c r="E1" s="3"/>
      <c r="F1" s="3"/>
      <c r="G1" s="6">
        <v>55</v>
      </c>
      <c r="H1" s="3"/>
      <c r="I1" s="3"/>
      <c r="J1" s="3"/>
      <c r="K1" s="3" t="s">
        <v>181</v>
      </c>
      <c r="L1" s="3"/>
    </row>
    <row r="2" spans="1:14" x14ac:dyDescent="0.2">
      <c r="C2" s="3" t="s">
        <v>0</v>
      </c>
      <c r="D2" s="3" t="s">
        <v>1</v>
      </c>
      <c r="E2" s="3" t="s">
        <v>2</v>
      </c>
      <c r="F2" s="3"/>
      <c r="G2" s="3" t="s">
        <v>0</v>
      </c>
      <c r="H2" s="3" t="s">
        <v>1</v>
      </c>
      <c r="I2" s="3" t="s">
        <v>2</v>
      </c>
      <c r="J2" s="3"/>
      <c r="K2" s="3" t="s">
        <v>0</v>
      </c>
      <c r="L2" s="3" t="s">
        <v>1</v>
      </c>
      <c r="M2" s="3" t="s">
        <v>2</v>
      </c>
    </row>
    <row r="3" spans="1:14" x14ac:dyDescent="0.2">
      <c r="A3">
        <v>1</v>
      </c>
      <c r="B3" t="s">
        <v>9</v>
      </c>
      <c r="C3" s="8">
        <v>0.602814344076259</v>
      </c>
      <c r="D3" s="8">
        <v>0.67686034658511696</v>
      </c>
      <c r="E3" s="11">
        <v>1962</v>
      </c>
      <c r="G3" s="8">
        <v>0.56076759061833603</v>
      </c>
      <c r="H3" s="8">
        <v>0.67023445463812403</v>
      </c>
      <c r="I3" s="11">
        <v>1962</v>
      </c>
      <c r="J3">
        <f>2*G3*H3/(G3+H3)</f>
        <v>0.61063385186904973</v>
      </c>
      <c r="K3" s="8">
        <v>0.56210191082802496</v>
      </c>
      <c r="L3" s="8">
        <v>0.71967380224260902</v>
      </c>
      <c r="M3" s="11">
        <v>1962</v>
      </c>
      <c r="N3">
        <f>2*K3*L3/(K3+L3)</f>
        <v>0.631202503352704</v>
      </c>
    </row>
    <row r="4" spans="1:14" x14ac:dyDescent="0.2">
      <c r="A4">
        <f>A3+1</f>
        <v>2</v>
      </c>
      <c r="B4" s="12" t="s">
        <v>35</v>
      </c>
      <c r="C4" s="8">
        <v>0.94964028776978404</v>
      </c>
      <c r="D4" s="8">
        <v>0.965853658536585</v>
      </c>
      <c r="E4" s="11">
        <v>410</v>
      </c>
      <c r="G4" s="8">
        <v>0.99742930591259604</v>
      </c>
      <c r="H4" s="8">
        <v>0.94634146341463399</v>
      </c>
      <c r="I4" s="11">
        <v>410</v>
      </c>
      <c r="J4">
        <f t="shared" ref="J4:J15" si="0">2*G4*H4/(G4+H4)</f>
        <v>0.97121401752190206</v>
      </c>
      <c r="K4" s="8">
        <v>0.97738693467336601</v>
      </c>
      <c r="L4" s="8">
        <v>0.948780487804878</v>
      </c>
      <c r="M4" s="11">
        <v>410</v>
      </c>
      <c r="N4">
        <f t="shared" ref="N4:N15" si="1">2*K4*L4/(K4+L4)</f>
        <v>0.96287128712871251</v>
      </c>
    </row>
    <row r="5" spans="1:14" x14ac:dyDescent="0.2">
      <c r="A5">
        <f t="shared" ref="A5:A15" si="2">A4+1</f>
        <v>3</v>
      </c>
      <c r="B5" s="12" t="s">
        <v>36</v>
      </c>
      <c r="C5" s="8">
        <v>0.77346938775510099</v>
      </c>
      <c r="D5" s="8">
        <v>0.93811881188118795</v>
      </c>
      <c r="E5" s="11">
        <v>404</v>
      </c>
      <c r="G5" s="8">
        <v>0.81410256410256399</v>
      </c>
      <c r="H5" s="8">
        <v>0.94306930693069302</v>
      </c>
      <c r="I5" s="11">
        <v>404</v>
      </c>
      <c r="J5">
        <f t="shared" si="0"/>
        <v>0.87385321100917412</v>
      </c>
      <c r="K5" s="8">
        <v>0.83741648106904198</v>
      </c>
      <c r="L5" s="8">
        <v>0.93069306930692997</v>
      </c>
      <c r="M5" s="11">
        <v>404</v>
      </c>
      <c r="N5">
        <f t="shared" si="1"/>
        <v>0.88159437280187525</v>
      </c>
    </row>
    <row r="6" spans="1:14" x14ac:dyDescent="0.2">
      <c r="A6">
        <f t="shared" si="2"/>
        <v>4</v>
      </c>
      <c r="B6" t="s">
        <v>37</v>
      </c>
      <c r="C6" s="8">
        <v>0.73170731707317005</v>
      </c>
      <c r="D6" s="8">
        <v>7.0257611241217696E-2</v>
      </c>
      <c r="E6" s="11">
        <v>427</v>
      </c>
      <c r="G6" s="8">
        <v>0.44444444444444398</v>
      </c>
      <c r="H6" s="8">
        <v>9.3676814988290294E-3</v>
      </c>
      <c r="I6" s="11">
        <v>427</v>
      </c>
      <c r="J6">
        <f t="shared" si="0"/>
        <v>1.8348623853210989E-2</v>
      </c>
      <c r="K6" s="8">
        <v>0.71428571428571397</v>
      </c>
      <c r="L6" s="8">
        <v>1.1709601873536301E-2</v>
      </c>
      <c r="M6" s="11">
        <v>427</v>
      </c>
      <c r="N6">
        <f t="shared" si="1"/>
        <v>2.3041474654377881E-2</v>
      </c>
    </row>
    <row r="7" spans="1:14" x14ac:dyDescent="0.2">
      <c r="A7">
        <f t="shared" si="2"/>
        <v>5</v>
      </c>
      <c r="B7" t="s">
        <v>38</v>
      </c>
      <c r="C7" s="8">
        <v>0.78059071729957796</v>
      </c>
      <c r="D7" s="8">
        <v>0.41019955654101897</v>
      </c>
      <c r="E7" s="11">
        <v>451</v>
      </c>
      <c r="G7" s="8">
        <v>0.86521739130434705</v>
      </c>
      <c r="H7" s="8">
        <v>0.44124168514412399</v>
      </c>
      <c r="I7" s="11">
        <v>451</v>
      </c>
      <c r="J7">
        <f t="shared" si="0"/>
        <v>0.58443465491923607</v>
      </c>
      <c r="K7" s="8">
        <v>0.79341317365269404</v>
      </c>
      <c r="L7" s="8">
        <v>0.58758314855875804</v>
      </c>
      <c r="M7" s="11">
        <v>451</v>
      </c>
      <c r="N7">
        <f t="shared" si="1"/>
        <v>0.67515923566878944</v>
      </c>
    </row>
    <row r="8" spans="1:14" x14ac:dyDescent="0.2">
      <c r="A8">
        <f t="shared" si="2"/>
        <v>6</v>
      </c>
      <c r="B8" s="12" t="s">
        <v>39</v>
      </c>
      <c r="C8" s="8">
        <v>0.99390243902439002</v>
      </c>
      <c r="D8" s="8">
        <v>0.81499999999999895</v>
      </c>
      <c r="E8" s="11">
        <v>400</v>
      </c>
      <c r="G8" s="8">
        <v>0.98603351955307195</v>
      </c>
      <c r="H8" s="8">
        <v>0.88249999999999895</v>
      </c>
      <c r="I8" s="11">
        <v>400</v>
      </c>
      <c r="J8">
        <f t="shared" si="0"/>
        <v>0.93139841688654257</v>
      </c>
      <c r="K8" s="8">
        <v>0.99610894941634198</v>
      </c>
      <c r="L8" s="8">
        <v>0.64</v>
      </c>
      <c r="M8" s="11">
        <v>400</v>
      </c>
      <c r="N8">
        <f t="shared" si="1"/>
        <v>0.77929984779299832</v>
      </c>
    </row>
    <row r="9" spans="1:14" x14ac:dyDescent="0.2">
      <c r="A9">
        <f t="shared" si="2"/>
        <v>7</v>
      </c>
      <c r="B9" s="12" t="s">
        <v>40</v>
      </c>
      <c r="C9" s="8">
        <v>0.996835443037974</v>
      </c>
      <c r="D9" s="8">
        <v>0.877437325905292</v>
      </c>
      <c r="E9" s="11">
        <v>359</v>
      </c>
      <c r="G9" s="8">
        <v>0.93484419263455998</v>
      </c>
      <c r="H9" s="8">
        <v>0.91922005571030596</v>
      </c>
      <c r="I9" s="11">
        <v>359</v>
      </c>
      <c r="J9">
        <f t="shared" si="0"/>
        <v>0.92696629213483084</v>
      </c>
      <c r="K9" s="8">
        <v>0.96716417910447705</v>
      </c>
      <c r="L9" s="8">
        <v>0.90250696378829998</v>
      </c>
      <c r="M9" s="11">
        <v>359</v>
      </c>
      <c r="N9">
        <f t="shared" si="1"/>
        <v>0.93371757925071974</v>
      </c>
    </row>
    <row r="10" spans="1:14" x14ac:dyDescent="0.2">
      <c r="A10">
        <f t="shared" si="2"/>
        <v>8</v>
      </c>
      <c r="B10" s="12" t="s">
        <v>41</v>
      </c>
      <c r="C10" s="8">
        <v>0.97927461139896299</v>
      </c>
      <c r="D10" s="8">
        <v>0.80769230769230704</v>
      </c>
      <c r="E10" s="11">
        <v>468</v>
      </c>
      <c r="G10" s="8">
        <v>0.949397590361445</v>
      </c>
      <c r="H10" s="8">
        <v>0.841880341880341</v>
      </c>
      <c r="I10" s="11">
        <v>468</v>
      </c>
      <c r="J10">
        <f t="shared" si="0"/>
        <v>0.89241223103057665</v>
      </c>
      <c r="K10" s="8">
        <v>0.929824561403508</v>
      </c>
      <c r="L10" s="8">
        <v>0.79273504273504203</v>
      </c>
      <c r="M10" s="11">
        <v>468</v>
      </c>
      <c r="N10">
        <f t="shared" si="1"/>
        <v>0.85582468281430146</v>
      </c>
    </row>
    <row r="11" spans="1:14" x14ac:dyDescent="0.2">
      <c r="A11">
        <f t="shared" si="2"/>
        <v>9</v>
      </c>
      <c r="B11" t="s">
        <v>42</v>
      </c>
      <c r="C11" s="8">
        <v>0.55691056910569103</v>
      </c>
      <c r="D11" s="8">
        <v>0.58798283261802498</v>
      </c>
      <c r="E11" s="11">
        <v>233</v>
      </c>
      <c r="G11" s="8">
        <v>0.70491803278688503</v>
      </c>
      <c r="H11" s="8">
        <v>0.55364806866952698</v>
      </c>
      <c r="I11" s="11">
        <v>233</v>
      </c>
      <c r="J11">
        <f t="shared" si="0"/>
        <v>0.62019230769230704</v>
      </c>
      <c r="K11" s="8">
        <v>0.59533073929961</v>
      </c>
      <c r="L11" s="8">
        <v>0.65665236051502096</v>
      </c>
      <c r="M11" s="11">
        <v>233</v>
      </c>
      <c r="N11">
        <f t="shared" si="1"/>
        <v>0.62448979591836673</v>
      </c>
    </row>
    <row r="12" spans="1:14" x14ac:dyDescent="0.2">
      <c r="A12">
        <f t="shared" si="2"/>
        <v>10</v>
      </c>
      <c r="B12" t="s">
        <v>43</v>
      </c>
      <c r="C12" s="8">
        <v>0.36249999999999899</v>
      </c>
      <c r="D12" s="8">
        <v>0.44162436548223299</v>
      </c>
      <c r="E12" s="11">
        <v>197</v>
      </c>
      <c r="G12" s="8">
        <v>0.35849056603773499</v>
      </c>
      <c r="H12" s="8">
        <v>0.57868020304568502</v>
      </c>
      <c r="I12" s="11">
        <v>197</v>
      </c>
      <c r="J12">
        <f t="shared" si="0"/>
        <v>0.44271844660194098</v>
      </c>
      <c r="K12" s="8">
        <v>0.58552631578947301</v>
      </c>
      <c r="L12" s="8">
        <v>0.45177664974619203</v>
      </c>
      <c r="M12" s="11">
        <v>197</v>
      </c>
      <c r="N12">
        <f t="shared" si="1"/>
        <v>0.51002865329512803</v>
      </c>
    </row>
    <row r="13" spans="1:14" x14ac:dyDescent="0.2">
      <c r="A13">
        <f t="shared" si="2"/>
        <v>11</v>
      </c>
      <c r="B13" t="s">
        <v>44</v>
      </c>
      <c r="C13" s="8">
        <v>0.385281385281385</v>
      </c>
      <c r="D13" s="8">
        <v>0.24054054054054</v>
      </c>
      <c r="E13" s="11">
        <v>370</v>
      </c>
      <c r="G13" s="8">
        <v>0.406698564593301</v>
      </c>
      <c r="H13" s="8">
        <v>0.22972972972972899</v>
      </c>
      <c r="I13" s="11">
        <v>370</v>
      </c>
      <c r="J13">
        <f t="shared" si="0"/>
        <v>0.29360967184801312</v>
      </c>
      <c r="K13" s="8">
        <v>0.37016574585635298</v>
      </c>
      <c r="L13" s="8">
        <v>0.18108108108108101</v>
      </c>
      <c r="M13" s="11">
        <v>370</v>
      </c>
      <c r="N13">
        <f t="shared" si="1"/>
        <v>0.24319419237749526</v>
      </c>
    </row>
    <row r="14" spans="1:14" x14ac:dyDescent="0.2">
      <c r="A14">
        <f t="shared" si="2"/>
        <v>12</v>
      </c>
      <c r="B14" t="s">
        <v>45</v>
      </c>
      <c r="C14" s="8">
        <v>0.71915393654523996</v>
      </c>
      <c r="D14" s="8">
        <v>0.924471299093655</v>
      </c>
      <c r="E14" s="11">
        <v>662</v>
      </c>
      <c r="G14" s="8">
        <v>0.79945429740791196</v>
      </c>
      <c r="H14" s="8">
        <v>0.88519637462235601</v>
      </c>
      <c r="I14" s="11">
        <v>662</v>
      </c>
      <c r="J14">
        <f t="shared" si="0"/>
        <v>0.8401433691756266</v>
      </c>
      <c r="K14" s="8">
        <v>0.76354679802955605</v>
      </c>
      <c r="L14" s="8">
        <v>0.702416918429003</v>
      </c>
      <c r="M14" s="11">
        <v>662</v>
      </c>
      <c r="N14">
        <f t="shared" si="1"/>
        <v>0.73170731707317038</v>
      </c>
    </row>
    <row r="15" spans="1:14" x14ac:dyDescent="0.2">
      <c r="A15">
        <f t="shared" si="2"/>
        <v>13</v>
      </c>
      <c r="B15" t="s">
        <v>46</v>
      </c>
      <c r="C15" s="8">
        <v>0</v>
      </c>
      <c r="D15" s="8">
        <v>0</v>
      </c>
      <c r="E15" s="11">
        <v>4</v>
      </c>
      <c r="G15" s="8">
        <v>6.8965517241379296E-2</v>
      </c>
      <c r="H15" s="8">
        <v>1</v>
      </c>
      <c r="I15" s="11">
        <v>4</v>
      </c>
      <c r="J15">
        <f t="shared" si="0"/>
        <v>0.1290322580645161</v>
      </c>
      <c r="K15" s="8">
        <v>2.4844720496894401E-2</v>
      </c>
      <c r="L15" s="8">
        <v>1</v>
      </c>
      <c r="M15" s="11">
        <v>4</v>
      </c>
      <c r="N15">
        <f t="shared" si="1"/>
        <v>4.8484848484848464E-2</v>
      </c>
    </row>
    <row r="16" spans="1:14" x14ac:dyDescent="0.2">
      <c r="C16" s="8"/>
      <c r="D16" s="8"/>
      <c r="E16" s="11"/>
      <c r="G16" s="8"/>
      <c r="H16" s="8"/>
      <c r="I16" s="11"/>
      <c r="K16" s="8"/>
      <c r="L16" s="8"/>
      <c r="M16" s="11"/>
    </row>
    <row r="17" spans="3:20" x14ac:dyDescent="0.2">
      <c r="C17" s="8"/>
      <c r="D17" s="8"/>
      <c r="E17" s="11"/>
      <c r="G17" s="8"/>
      <c r="H17" s="8"/>
      <c r="I17" s="11"/>
      <c r="K17" s="34"/>
      <c r="L17" s="16" t="s">
        <v>28</v>
      </c>
      <c r="M17" s="11"/>
    </row>
    <row r="18" spans="3:20" x14ac:dyDescent="0.2">
      <c r="C18" s="8"/>
      <c r="D18" s="8"/>
      <c r="E18" s="11"/>
      <c r="G18" s="8"/>
      <c r="H18" s="8"/>
      <c r="I18" s="11"/>
      <c r="K18" s="16" t="s">
        <v>47</v>
      </c>
      <c r="L18" s="24">
        <v>0.60773999999999995</v>
      </c>
      <c r="M18" s="11"/>
    </row>
    <row r="19" spans="3:20" x14ac:dyDescent="0.2">
      <c r="C19" s="8"/>
      <c r="D19" s="8"/>
      <c r="E19" s="11"/>
      <c r="G19" s="15"/>
      <c r="H19" s="8"/>
      <c r="I19" s="11"/>
      <c r="K19" s="16" t="s">
        <v>48</v>
      </c>
      <c r="L19" s="24">
        <v>0.65727000000000002</v>
      </c>
      <c r="M19" s="11"/>
    </row>
    <row r="20" spans="3:20" x14ac:dyDescent="0.2">
      <c r="C20" s="8"/>
      <c r="D20" s="8"/>
      <c r="E20" s="11"/>
      <c r="G20" s="8"/>
      <c r="H20" s="8"/>
      <c r="I20" s="11"/>
      <c r="K20" s="9">
        <f>(61503*16)/1000000</f>
        <v>0.98404800000000003</v>
      </c>
      <c r="L20" s="16" t="s">
        <v>5</v>
      </c>
      <c r="R20" s="3"/>
      <c r="S20" s="11"/>
    </row>
    <row r="21" spans="3:20" x14ac:dyDescent="0.2">
      <c r="K21" s="9"/>
      <c r="L21" s="9"/>
      <c r="Q21" s="3"/>
      <c r="R21" s="23"/>
    </row>
    <row r="22" spans="3:20" x14ac:dyDescent="0.2">
      <c r="K22" s="9"/>
      <c r="L22" s="9" t="s">
        <v>173</v>
      </c>
      <c r="Q22" s="3"/>
      <c r="R22" s="23"/>
      <c r="T22" s="23"/>
    </row>
    <row r="23" spans="3:20" x14ac:dyDescent="0.2">
      <c r="K23" s="9"/>
      <c r="L23" s="24">
        <v>0.67811564520548395</v>
      </c>
      <c r="R23" s="3"/>
    </row>
    <row r="24" spans="3:20" x14ac:dyDescent="0.2">
      <c r="H24" s="3" t="s">
        <v>28</v>
      </c>
      <c r="K24" s="9"/>
      <c r="L24" s="9" t="s">
        <v>78</v>
      </c>
      <c r="T24" s="23"/>
    </row>
    <row r="25" spans="3:20" x14ac:dyDescent="0.2">
      <c r="C25" s="3" t="s">
        <v>47</v>
      </c>
      <c r="D25">
        <v>0.60750000000000004</v>
      </c>
      <c r="G25" s="3" t="s">
        <v>47</v>
      </c>
      <c r="H25">
        <v>0.625</v>
      </c>
      <c r="K25" s="9"/>
      <c r="L25" s="24">
        <v>0.88679547395388503</v>
      </c>
    </row>
    <row r="26" spans="3:20" x14ac:dyDescent="0.2">
      <c r="C26" s="3" t="s">
        <v>48</v>
      </c>
      <c r="D26">
        <v>0.66900000000000004</v>
      </c>
      <c r="G26" s="3" t="s">
        <v>48</v>
      </c>
      <c r="H26">
        <v>0.66800000000000004</v>
      </c>
    </row>
    <row r="27" spans="3:20" x14ac:dyDescent="0.2">
      <c r="C27">
        <f>(60223*16)/1000000</f>
        <v>0.96356799999999998</v>
      </c>
      <c r="D27" s="3" t="s">
        <v>5</v>
      </c>
      <c r="G27">
        <f>(61503*16)/1000000</f>
        <v>0.98404800000000003</v>
      </c>
      <c r="H27" s="3" t="s">
        <v>5</v>
      </c>
    </row>
  </sheetData>
  <conditionalFormatting sqref="G4 C4 K4">
    <cfRule type="top10" dxfId="131" priority="40" rank="1"/>
  </conditionalFormatting>
  <conditionalFormatting sqref="C3 G3 K3">
    <cfRule type="top10" dxfId="130" priority="41" rank="1"/>
  </conditionalFormatting>
  <conditionalFormatting sqref="C5 G5 K5">
    <cfRule type="top10" dxfId="129" priority="39" rank="1"/>
  </conditionalFormatting>
  <conditionalFormatting sqref="C6 G6 K6">
    <cfRule type="top10" dxfId="128" priority="38" rank="1"/>
  </conditionalFormatting>
  <conditionalFormatting sqref="C7 G7 K7">
    <cfRule type="top10" dxfId="127" priority="37" rank="1"/>
  </conditionalFormatting>
  <conditionalFormatting sqref="C8 G8 K8">
    <cfRule type="top10" dxfId="126" priority="36" rank="1"/>
  </conditionalFormatting>
  <conditionalFormatting sqref="C9 G9 K9">
    <cfRule type="top10" dxfId="125" priority="35" rank="1"/>
  </conditionalFormatting>
  <conditionalFormatting sqref="C10 G10 K10">
    <cfRule type="top10" dxfId="124" priority="34" rank="1"/>
  </conditionalFormatting>
  <conditionalFormatting sqref="C11 G11 K11">
    <cfRule type="top10" dxfId="123" priority="33" rank="1"/>
  </conditionalFormatting>
  <conditionalFormatting sqref="C12 G12 K12">
    <cfRule type="top10" dxfId="122" priority="32" rank="1"/>
  </conditionalFormatting>
  <conditionalFormatting sqref="C13 G13 K13">
    <cfRule type="top10" dxfId="121" priority="31" rank="1"/>
  </conditionalFormatting>
  <conditionalFormatting sqref="C14 G14 K14">
    <cfRule type="top10" dxfId="120" priority="30" rank="1"/>
  </conditionalFormatting>
  <conditionalFormatting sqref="C15 G15 K15">
    <cfRule type="top10" dxfId="119" priority="29" rank="1"/>
  </conditionalFormatting>
  <conditionalFormatting sqref="C16 G16 K16">
    <cfRule type="top10" dxfId="118" priority="28" rank="1"/>
  </conditionalFormatting>
  <conditionalFormatting sqref="C17 K17">
    <cfRule type="top10" dxfId="117" priority="27" rank="1"/>
  </conditionalFormatting>
  <conditionalFormatting sqref="C18">
    <cfRule type="top10" dxfId="116" priority="26" rank="1"/>
  </conditionalFormatting>
  <conditionalFormatting sqref="C19 G19">
    <cfRule type="top10" dxfId="115" priority="25" rank="1"/>
  </conditionalFormatting>
  <conditionalFormatting sqref="C20 G20">
    <cfRule type="top10" dxfId="114" priority="24" rank="1"/>
  </conditionalFormatting>
  <conditionalFormatting sqref="D3 H3 L3">
    <cfRule type="top10" dxfId="113" priority="23" rank="1"/>
  </conditionalFormatting>
  <conditionalFormatting sqref="D4 H4 L4">
    <cfRule type="top10" dxfId="112" priority="22" rank="1"/>
  </conditionalFormatting>
  <conditionalFormatting sqref="D5 H5 L5">
    <cfRule type="top10" dxfId="111" priority="21" rank="1"/>
  </conditionalFormatting>
  <conditionalFormatting sqref="D6 H6 L6">
    <cfRule type="top10" dxfId="110" priority="20" rank="1"/>
  </conditionalFormatting>
  <conditionalFormatting sqref="D7 H7 L7">
    <cfRule type="top10" dxfId="109" priority="19" rank="1"/>
  </conditionalFormatting>
  <conditionalFormatting sqref="D8 H8 L8">
    <cfRule type="top10" dxfId="108" priority="18" rank="1"/>
  </conditionalFormatting>
  <conditionalFormatting sqref="D9 H9 L9">
    <cfRule type="top10" dxfId="107" priority="17" rank="1"/>
  </conditionalFormatting>
  <conditionalFormatting sqref="D10 H10 L10">
    <cfRule type="top10" dxfId="106" priority="16" rank="1"/>
  </conditionalFormatting>
  <conditionalFormatting sqref="D11 H11 L11">
    <cfRule type="top10" dxfId="105" priority="15" rank="1"/>
  </conditionalFormatting>
  <conditionalFormatting sqref="D12 H12 L12">
    <cfRule type="top10" dxfId="104" priority="14" rank="1"/>
  </conditionalFormatting>
  <conditionalFormatting sqref="D13 H13 L13">
    <cfRule type="top10" dxfId="103" priority="13" rank="1"/>
  </conditionalFormatting>
  <conditionalFormatting sqref="D14 H14 L14">
    <cfRule type="top10" dxfId="102" priority="12" rank="1"/>
  </conditionalFormatting>
  <conditionalFormatting sqref="D15 H15 L15">
    <cfRule type="top10" dxfId="101" priority="11" rank="1"/>
  </conditionalFormatting>
  <conditionalFormatting sqref="D16 H16 L16">
    <cfRule type="top10" dxfId="100" priority="10" rank="1"/>
  </conditionalFormatting>
  <conditionalFormatting sqref="D17 H17">
    <cfRule type="top10" dxfId="99" priority="9" rank="1"/>
  </conditionalFormatting>
  <conditionalFormatting sqref="D18 H18">
    <cfRule type="top10" dxfId="98" priority="8" rank="1"/>
  </conditionalFormatting>
  <conditionalFormatting sqref="D19 H19">
    <cfRule type="top10" dxfId="97" priority="7" rank="1"/>
  </conditionalFormatting>
  <conditionalFormatting sqref="D20 H20">
    <cfRule type="top10" dxfId="96" priority="6" rank="1"/>
  </conditionalFormatting>
  <conditionalFormatting sqref="G17">
    <cfRule type="top10" dxfId="95" priority="5" rank="1"/>
  </conditionalFormatting>
  <conditionalFormatting sqref="G18">
    <cfRule type="top10" dxfId="94" priority="4" rank="1"/>
  </conditionalFormatting>
  <conditionalFormatting sqref="J4:J20">
    <cfRule type="top10" dxfId="93" priority="3" rank="5"/>
  </conditionalFormatting>
  <conditionalFormatting sqref="N4:N15">
    <cfRule type="top10" dxfId="92" priority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6" sqref="D26"/>
    </sheetView>
  </sheetViews>
  <sheetFormatPr baseColWidth="10" defaultRowHeight="16" x14ac:dyDescent="0.2"/>
  <cols>
    <col min="2" max="2" width="22" customWidth="1"/>
    <col min="3" max="3" width="12" customWidth="1"/>
    <col min="4" max="4" width="9.5" customWidth="1"/>
    <col min="5" max="5" width="10" customWidth="1"/>
    <col min="7" max="7" width="10.83203125" customWidth="1"/>
    <col min="8" max="8" width="9.5" customWidth="1"/>
    <col min="9" max="9" width="8.5" customWidth="1"/>
  </cols>
  <sheetData>
    <row r="1" spans="1:10" x14ac:dyDescent="0.2">
      <c r="C1" s="6">
        <v>72</v>
      </c>
      <c r="D1" s="3"/>
      <c r="E1" s="3"/>
      <c r="F1" s="3"/>
      <c r="G1" s="6">
        <v>92</v>
      </c>
      <c r="H1" s="3"/>
      <c r="I1" s="3"/>
      <c r="J1" s="3"/>
    </row>
    <row r="2" spans="1:10" x14ac:dyDescent="0.2">
      <c r="C2" s="3" t="s">
        <v>0</v>
      </c>
      <c r="D2" s="3" t="s">
        <v>1</v>
      </c>
      <c r="E2" s="3" t="s">
        <v>2</v>
      </c>
      <c r="F2" s="3"/>
      <c r="G2" s="3" t="s">
        <v>0</v>
      </c>
      <c r="H2" s="3" t="s">
        <v>1</v>
      </c>
      <c r="I2" s="3" t="s">
        <v>2</v>
      </c>
      <c r="J2" s="3"/>
    </row>
    <row r="3" spans="1:10" x14ac:dyDescent="0.2">
      <c r="A3">
        <v>1</v>
      </c>
      <c r="B3" t="s">
        <v>9</v>
      </c>
      <c r="C3" s="8">
        <v>0.78445684843280294</v>
      </c>
      <c r="D3" s="8">
        <v>0.64535499823383902</v>
      </c>
      <c r="E3" s="11">
        <v>2831</v>
      </c>
      <c r="F3">
        <f>2*C3*D3/(C3+D3)</f>
        <v>0.70813953488372006</v>
      </c>
      <c r="G3" s="8">
        <v>0.68871191135734</v>
      </c>
      <c r="H3" s="8">
        <v>0.70257859413634705</v>
      </c>
      <c r="I3" s="11">
        <v>2831</v>
      </c>
      <c r="J3">
        <f>2*G3*H3/(G3+H3)</f>
        <v>0.69557614967651626</v>
      </c>
    </row>
    <row r="4" spans="1:10" x14ac:dyDescent="0.2">
      <c r="A4">
        <f>A3+1</f>
        <v>2</v>
      </c>
      <c r="B4" s="12" t="s">
        <v>49</v>
      </c>
      <c r="C4" s="8">
        <v>0.77000777000776899</v>
      </c>
      <c r="D4" s="8">
        <v>0.85726643598615904</v>
      </c>
      <c r="E4" s="11">
        <v>1156</v>
      </c>
      <c r="F4">
        <f t="shared" ref="F4:F15" si="0">2*C4*D4/(C4+D4)</f>
        <v>0.8112975849365528</v>
      </c>
      <c r="G4" s="8">
        <v>0.78919860627177596</v>
      </c>
      <c r="H4" s="8">
        <v>0.78373702422145297</v>
      </c>
      <c r="I4" s="11">
        <v>1156</v>
      </c>
      <c r="J4">
        <f t="shared" ref="J4:J15" si="1">2*G4*H4/(G4+H4)</f>
        <v>0.7864583333333327</v>
      </c>
    </row>
    <row r="5" spans="1:10" x14ac:dyDescent="0.2">
      <c r="A5">
        <f t="shared" ref="A5:A15" si="2">A4+1</f>
        <v>3</v>
      </c>
      <c r="B5" s="12" t="s">
        <v>50</v>
      </c>
      <c r="C5" s="8">
        <v>0.87655343827671905</v>
      </c>
      <c r="D5" s="8">
        <v>0.92807017543859605</v>
      </c>
      <c r="E5" s="11">
        <v>1140</v>
      </c>
      <c r="F5">
        <f t="shared" si="0"/>
        <v>0.90157648061354889</v>
      </c>
      <c r="G5" s="8">
        <v>0.96677384780278597</v>
      </c>
      <c r="H5" s="8">
        <v>0.79122807017543795</v>
      </c>
      <c r="I5" s="11">
        <v>1140</v>
      </c>
      <c r="J5">
        <f t="shared" si="1"/>
        <v>0.8702363724071388</v>
      </c>
    </row>
    <row r="6" spans="1:10" x14ac:dyDescent="0.2">
      <c r="A6">
        <f t="shared" si="2"/>
        <v>4</v>
      </c>
      <c r="B6" s="12" t="s">
        <v>51</v>
      </c>
      <c r="C6" s="8">
        <v>0.94901144640998902</v>
      </c>
      <c r="D6" s="8">
        <v>0.84679665738161503</v>
      </c>
      <c r="E6" s="11">
        <v>1077</v>
      </c>
      <c r="F6">
        <f t="shared" si="0"/>
        <v>0.894995093228655</v>
      </c>
      <c r="G6" s="8">
        <v>0.95728368017524601</v>
      </c>
      <c r="H6" s="8">
        <v>0.81151346332404795</v>
      </c>
      <c r="I6" s="11">
        <v>1077</v>
      </c>
      <c r="J6">
        <f t="shared" si="1"/>
        <v>0.87839195979899465</v>
      </c>
    </row>
    <row r="7" spans="1:10" x14ac:dyDescent="0.2">
      <c r="A7">
        <f t="shared" si="2"/>
        <v>5</v>
      </c>
      <c r="B7" s="12" t="s">
        <v>52</v>
      </c>
      <c r="C7" s="8">
        <v>0.74520717377860202</v>
      </c>
      <c r="D7" s="8">
        <v>0.89657738095238004</v>
      </c>
      <c r="E7" s="11">
        <v>1344</v>
      </c>
      <c r="F7">
        <f t="shared" si="0"/>
        <v>0.8139142181695368</v>
      </c>
      <c r="G7" s="8">
        <v>0.69802816901408404</v>
      </c>
      <c r="H7" s="8">
        <v>0.921875</v>
      </c>
      <c r="I7" s="11">
        <v>1344</v>
      </c>
      <c r="J7">
        <f t="shared" si="1"/>
        <v>0.79448541199102252</v>
      </c>
    </row>
    <row r="8" spans="1:10" x14ac:dyDescent="0.2">
      <c r="A8">
        <f t="shared" si="2"/>
        <v>6</v>
      </c>
      <c r="B8" t="s">
        <v>53</v>
      </c>
      <c r="C8" s="8">
        <v>0.73216995447647903</v>
      </c>
      <c r="D8" s="8">
        <v>0.68536931818181801</v>
      </c>
      <c r="E8" s="11">
        <v>1408</v>
      </c>
      <c r="F8">
        <f t="shared" si="0"/>
        <v>0.70799706529713846</v>
      </c>
      <c r="G8" s="8">
        <v>0.71225296442687702</v>
      </c>
      <c r="H8" s="8">
        <v>0.63991477272727204</v>
      </c>
      <c r="I8" s="11">
        <v>1408</v>
      </c>
      <c r="J8">
        <f t="shared" si="1"/>
        <v>0.67414889637111808</v>
      </c>
    </row>
    <row r="9" spans="1:10" x14ac:dyDescent="0.2">
      <c r="A9">
        <f t="shared" si="2"/>
        <v>7</v>
      </c>
      <c r="B9" s="12" t="s">
        <v>54</v>
      </c>
      <c r="C9" s="8">
        <v>0.97839046199701896</v>
      </c>
      <c r="D9" s="8">
        <v>0.91370911621433504</v>
      </c>
      <c r="E9" s="11">
        <v>1437</v>
      </c>
      <c r="F9">
        <f t="shared" si="0"/>
        <v>0.94494422454120153</v>
      </c>
      <c r="G9" s="8">
        <v>0.97577592732778096</v>
      </c>
      <c r="H9" s="8">
        <v>0.89700765483646405</v>
      </c>
      <c r="I9" s="11">
        <v>1437</v>
      </c>
      <c r="J9">
        <f t="shared" si="1"/>
        <v>0.93473531544597455</v>
      </c>
    </row>
    <row r="10" spans="1:10" x14ac:dyDescent="0.2">
      <c r="A10">
        <f t="shared" si="2"/>
        <v>8</v>
      </c>
      <c r="B10" t="s">
        <v>55</v>
      </c>
      <c r="C10" s="8">
        <v>0.66666666666666596</v>
      </c>
      <c r="D10" s="8">
        <v>0.375</v>
      </c>
      <c r="E10" s="11">
        <v>96</v>
      </c>
      <c r="F10">
        <f t="shared" si="0"/>
        <v>0.47999999999999976</v>
      </c>
      <c r="G10" s="8">
        <v>0.73999999999999899</v>
      </c>
      <c r="H10" s="8">
        <v>0.38541666666666602</v>
      </c>
      <c r="I10" s="11">
        <v>96</v>
      </c>
      <c r="J10">
        <f t="shared" si="1"/>
        <v>0.5068493150684924</v>
      </c>
    </row>
    <row r="11" spans="1:10" x14ac:dyDescent="0.2">
      <c r="A11">
        <f t="shared" si="2"/>
        <v>9</v>
      </c>
      <c r="B11" t="s">
        <v>56</v>
      </c>
      <c r="C11" s="8">
        <v>0.71428571428571397</v>
      </c>
      <c r="D11" s="8">
        <v>0.394736842105263</v>
      </c>
      <c r="E11" s="11">
        <v>76</v>
      </c>
      <c r="F11">
        <f t="shared" si="0"/>
        <v>0.5084745762711862</v>
      </c>
      <c r="G11" s="8">
        <v>0.76923076923076905</v>
      </c>
      <c r="H11" s="8">
        <v>0.52631578947368396</v>
      </c>
      <c r="I11" s="11">
        <v>76</v>
      </c>
      <c r="J11">
        <f t="shared" si="1"/>
        <v>0.62499999999999978</v>
      </c>
    </row>
    <row r="12" spans="1:10" x14ac:dyDescent="0.2">
      <c r="A12">
        <f t="shared" si="2"/>
        <v>10</v>
      </c>
      <c r="B12" t="s">
        <v>57</v>
      </c>
      <c r="C12" s="8">
        <v>0.734177215189873</v>
      </c>
      <c r="D12" s="8">
        <v>0.48739495798319299</v>
      </c>
      <c r="E12" s="11">
        <v>119</v>
      </c>
      <c r="F12">
        <f t="shared" si="0"/>
        <v>0.58585858585858552</v>
      </c>
      <c r="G12" s="8">
        <v>0.65346534653465305</v>
      </c>
      <c r="H12" s="8">
        <v>0.55462184873949505</v>
      </c>
      <c r="I12" s="11">
        <v>119</v>
      </c>
      <c r="J12">
        <f t="shared" si="1"/>
        <v>0.59999999999999942</v>
      </c>
    </row>
    <row r="13" spans="1:10" x14ac:dyDescent="0.2">
      <c r="A13">
        <f t="shared" si="2"/>
        <v>11</v>
      </c>
      <c r="B13" t="s">
        <v>58</v>
      </c>
      <c r="C13" s="8">
        <v>0.72580645161290303</v>
      </c>
      <c r="D13" s="8">
        <v>0.45</v>
      </c>
      <c r="E13" s="11">
        <v>100</v>
      </c>
      <c r="F13">
        <f t="shared" si="0"/>
        <v>0.55555555555555558</v>
      </c>
      <c r="G13" s="8">
        <v>0.71621621621621601</v>
      </c>
      <c r="H13" s="8">
        <v>0.53</v>
      </c>
      <c r="I13" s="11">
        <v>100</v>
      </c>
      <c r="J13">
        <f t="shared" si="1"/>
        <v>0.6091954022988505</v>
      </c>
    </row>
    <row r="14" spans="1:10" x14ac:dyDescent="0.2">
      <c r="A14">
        <f t="shared" si="2"/>
        <v>12</v>
      </c>
      <c r="B14" t="s">
        <v>59</v>
      </c>
      <c r="C14" s="8">
        <v>0.57352941176470495</v>
      </c>
      <c r="D14" s="8">
        <v>0.35135135135135098</v>
      </c>
      <c r="E14" s="11">
        <v>111</v>
      </c>
      <c r="F14">
        <f t="shared" si="0"/>
        <v>0.43575418994413351</v>
      </c>
      <c r="G14" s="8">
        <v>0.56521739130434701</v>
      </c>
      <c r="H14" s="8">
        <v>0.23423423423423401</v>
      </c>
      <c r="I14" s="11">
        <v>111</v>
      </c>
      <c r="J14">
        <f t="shared" si="1"/>
        <v>0.33121019108280214</v>
      </c>
    </row>
    <row r="15" spans="1:10" x14ac:dyDescent="0.2">
      <c r="A15">
        <f t="shared" si="2"/>
        <v>13</v>
      </c>
      <c r="B15" t="s">
        <v>60</v>
      </c>
      <c r="C15" s="8">
        <v>0.55434782608695599</v>
      </c>
      <c r="D15" s="8">
        <v>0.495145631067961</v>
      </c>
      <c r="E15" s="11">
        <v>103</v>
      </c>
      <c r="F15">
        <f t="shared" si="0"/>
        <v>0.52307692307692277</v>
      </c>
      <c r="G15" s="8">
        <v>0.60975609756097504</v>
      </c>
      <c r="H15" s="8">
        <v>0.485436893203883</v>
      </c>
      <c r="I15" s="11">
        <v>103</v>
      </c>
      <c r="J15">
        <f t="shared" si="1"/>
        <v>0.54054054054054002</v>
      </c>
    </row>
    <row r="16" spans="1:10" x14ac:dyDescent="0.2">
      <c r="C16" s="8"/>
      <c r="D16" s="8"/>
      <c r="E16" s="11"/>
      <c r="G16" s="8"/>
      <c r="H16" s="8"/>
      <c r="I16" s="11"/>
    </row>
    <row r="17" spans="3:9" x14ac:dyDescent="0.2">
      <c r="C17" s="8"/>
      <c r="D17" s="8"/>
      <c r="E17" s="11"/>
      <c r="G17" s="8"/>
      <c r="H17" s="8"/>
      <c r="I17" s="11"/>
    </row>
    <row r="18" spans="3:9" x14ac:dyDescent="0.2">
      <c r="C18" s="8"/>
      <c r="D18" s="8"/>
      <c r="E18" s="11"/>
      <c r="G18" s="8"/>
      <c r="H18" s="8"/>
      <c r="I18" s="11"/>
    </row>
    <row r="19" spans="3:9" x14ac:dyDescent="0.2">
      <c r="C19" s="8"/>
      <c r="D19" s="8"/>
      <c r="E19" s="11"/>
      <c r="G19" s="15"/>
      <c r="H19" s="8"/>
      <c r="I19" s="11"/>
    </row>
    <row r="20" spans="3:9" x14ac:dyDescent="0.2">
      <c r="C20" s="8"/>
      <c r="D20" s="8"/>
      <c r="E20" s="11"/>
      <c r="G20" s="8"/>
      <c r="H20" s="8"/>
      <c r="I20" s="11"/>
    </row>
    <row r="24" spans="3:9" x14ac:dyDescent="0.2">
      <c r="C24" s="9"/>
      <c r="D24" s="9" t="s">
        <v>28</v>
      </c>
      <c r="E24" t="s">
        <v>61</v>
      </c>
      <c r="H24" t="s">
        <v>28</v>
      </c>
      <c r="I24" t="s">
        <v>61</v>
      </c>
    </row>
    <row r="25" spans="3:9" x14ac:dyDescent="0.2">
      <c r="C25" s="16" t="s">
        <v>47</v>
      </c>
      <c r="D25" s="9">
        <v>0.68242999999999998</v>
      </c>
      <c r="E25">
        <v>0.66400000000000003</v>
      </c>
      <c r="G25" s="3" t="s">
        <v>47</v>
      </c>
      <c r="H25">
        <v>0.68052500000000005</v>
      </c>
      <c r="I25">
        <v>0.67592200000000002</v>
      </c>
    </row>
    <row r="26" spans="3:9" x14ac:dyDescent="0.2">
      <c r="C26" s="16" t="s">
        <v>48</v>
      </c>
      <c r="D26" s="9">
        <v>0.79061599999999999</v>
      </c>
      <c r="E26">
        <v>0.77965399999999996</v>
      </c>
      <c r="G26" s="3" t="s">
        <v>48</v>
      </c>
      <c r="H26">
        <v>0.772644</v>
      </c>
      <c r="I26">
        <v>0.77832900000000005</v>
      </c>
    </row>
    <row r="27" spans="3:9" x14ac:dyDescent="0.2">
      <c r="C27" s="9">
        <f>(44437*16)/1000000</f>
        <v>0.71099199999999996</v>
      </c>
      <c r="D27" s="16" t="s">
        <v>5</v>
      </c>
      <c r="G27">
        <f>(62297*16)/1000000</f>
        <v>0.99675199999999997</v>
      </c>
      <c r="H27" s="3" t="s">
        <v>5</v>
      </c>
    </row>
  </sheetData>
  <conditionalFormatting sqref="G4 C4">
    <cfRule type="top10" dxfId="91" priority="39" rank="1"/>
  </conditionalFormatting>
  <conditionalFormatting sqref="C3 G3">
    <cfRule type="top10" dxfId="90" priority="40" rank="1"/>
  </conditionalFormatting>
  <conditionalFormatting sqref="C5 G5">
    <cfRule type="top10" dxfId="89" priority="38" rank="1"/>
  </conditionalFormatting>
  <conditionalFormatting sqref="C6 G6">
    <cfRule type="top10" dxfId="88" priority="37" rank="1"/>
  </conditionalFormatting>
  <conditionalFormatting sqref="C7 G7">
    <cfRule type="top10" dxfId="87" priority="36" rank="1"/>
  </conditionalFormatting>
  <conditionalFormatting sqref="C8 G8">
    <cfRule type="top10" dxfId="86" priority="35" rank="1"/>
  </conditionalFormatting>
  <conditionalFormatting sqref="C9 G9">
    <cfRule type="top10" dxfId="85" priority="34" rank="1"/>
  </conditionalFormatting>
  <conditionalFormatting sqref="C10 G10">
    <cfRule type="top10" dxfId="84" priority="33" rank="1"/>
  </conditionalFormatting>
  <conditionalFormatting sqref="C11 G11">
    <cfRule type="top10" dxfId="83" priority="32" rank="1"/>
  </conditionalFormatting>
  <conditionalFormatting sqref="C12 G12">
    <cfRule type="top10" dxfId="82" priority="31" rank="1"/>
  </conditionalFormatting>
  <conditionalFormatting sqref="C13 G13">
    <cfRule type="top10" dxfId="81" priority="30" rank="1"/>
  </conditionalFormatting>
  <conditionalFormatting sqref="C14 G14">
    <cfRule type="top10" dxfId="80" priority="29" rank="1"/>
  </conditionalFormatting>
  <conditionalFormatting sqref="C15 G15">
    <cfRule type="top10" dxfId="79" priority="28" rank="1"/>
  </conditionalFormatting>
  <conditionalFormatting sqref="C16 G16">
    <cfRule type="top10" dxfId="78" priority="27" rank="1"/>
  </conditionalFormatting>
  <conditionalFormatting sqref="C17">
    <cfRule type="top10" dxfId="77" priority="26" rank="1"/>
  </conditionalFormatting>
  <conditionalFormatting sqref="C18">
    <cfRule type="top10" dxfId="76" priority="25" rank="1"/>
  </conditionalFormatting>
  <conditionalFormatting sqref="C19 G19">
    <cfRule type="top10" dxfId="75" priority="24" rank="1"/>
  </conditionalFormatting>
  <conditionalFormatting sqref="C20 G20">
    <cfRule type="top10" dxfId="74" priority="23" rank="1"/>
  </conditionalFormatting>
  <conditionalFormatting sqref="D3 H3">
    <cfRule type="top10" dxfId="73" priority="22" rank="1"/>
  </conditionalFormatting>
  <conditionalFormatting sqref="D4 H4">
    <cfRule type="top10" dxfId="72" priority="21" rank="1"/>
  </conditionalFormatting>
  <conditionalFormatting sqref="D5 H5">
    <cfRule type="top10" dxfId="71" priority="20" rank="1"/>
  </conditionalFormatting>
  <conditionalFormatting sqref="D6 H6">
    <cfRule type="top10" dxfId="70" priority="19" rank="1"/>
  </conditionalFormatting>
  <conditionalFormatting sqref="D7 H7">
    <cfRule type="top10" dxfId="69" priority="18" rank="1"/>
  </conditionalFormatting>
  <conditionalFormatting sqref="D8 H8">
    <cfRule type="top10" dxfId="68" priority="17" rank="1"/>
  </conditionalFormatting>
  <conditionalFormatting sqref="D9 H9">
    <cfRule type="top10" dxfId="67" priority="16" rank="1"/>
  </conditionalFormatting>
  <conditionalFormatting sqref="D10 H10">
    <cfRule type="top10" dxfId="66" priority="15" rank="1"/>
  </conditionalFormatting>
  <conditionalFormatting sqref="D11 H11">
    <cfRule type="top10" dxfId="65" priority="14" rank="1"/>
  </conditionalFormatting>
  <conditionalFormatting sqref="D12 H12">
    <cfRule type="top10" dxfId="64" priority="13" rank="1"/>
  </conditionalFormatting>
  <conditionalFormatting sqref="D13 H13">
    <cfRule type="top10" dxfId="63" priority="12" rank="1"/>
  </conditionalFormatting>
  <conditionalFormatting sqref="D14 H14">
    <cfRule type="top10" dxfId="62" priority="11" rank="1"/>
  </conditionalFormatting>
  <conditionalFormatting sqref="D15 H15">
    <cfRule type="top10" dxfId="61" priority="10" rank="1"/>
  </conditionalFormatting>
  <conditionalFormatting sqref="D16 H16">
    <cfRule type="top10" dxfId="60" priority="9" rank="1"/>
  </conditionalFormatting>
  <conditionalFormatting sqref="D17 H17">
    <cfRule type="top10" dxfId="59" priority="8" rank="1"/>
  </conditionalFormatting>
  <conditionalFormatting sqref="D18 H18">
    <cfRule type="top10" dxfId="58" priority="7" rank="1"/>
  </conditionalFormatting>
  <conditionalFormatting sqref="D19 H19">
    <cfRule type="top10" dxfId="57" priority="6" rank="1"/>
  </conditionalFormatting>
  <conditionalFormatting sqref="D20 H20">
    <cfRule type="top10" dxfId="56" priority="5" rank="1"/>
  </conditionalFormatting>
  <conditionalFormatting sqref="G17">
    <cfRule type="top10" dxfId="55" priority="4" rank="1"/>
  </conditionalFormatting>
  <conditionalFormatting sqref="G18">
    <cfRule type="top10" dxfId="54" priority="3" rank="1"/>
  </conditionalFormatting>
  <conditionalFormatting sqref="J4:J20">
    <cfRule type="top10" dxfId="53" priority="2" rank="5"/>
  </conditionalFormatting>
  <conditionalFormatting sqref="F4:F15">
    <cfRule type="top10" dxfId="52" priority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72" zoomScaleNormal="72" zoomScalePageLayoutView="72" workbookViewId="0">
      <selection activeCell="L19" sqref="L19"/>
    </sheetView>
  </sheetViews>
  <sheetFormatPr baseColWidth="10" defaultRowHeight="16" x14ac:dyDescent="0.2"/>
  <cols>
    <col min="2" max="2" width="22.1640625" customWidth="1"/>
    <col min="3" max="3" width="9" customWidth="1"/>
    <col min="4" max="4" width="9.5" customWidth="1"/>
    <col min="5" max="5" width="10.5" customWidth="1"/>
    <col min="7" max="7" width="11" customWidth="1"/>
    <col min="8" max="8" width="14" customWidth="1"/>
    <col min="9" max="9" width="13.5" customWidth="1"/>
    <col min="11" max="11" width="10.1640625" customWidth="1"/>
    <col min="12" max="12" width="12.6640625" customWidth="1"/>
    <col min="13" max="13" width="9.83203125" customWidth="1"/>
  </cols>
  <sheetData>
    <row r="1" spans="1:13" x14ac:dyDescent="0.2">
      <c r="C1" s="6">
        <v>70</v>
      </c>
      <c r="D1" s="3"/>
      <c r="E1" s="3"/>
      <c r="F1" s="3"/>
      <c r="G1" s="6">
        <v>74</v>
      </c>
      <c r="H1" s="3"/>
      <c r="I1" s="3"/>
      <c r="J1" s="3"/>
      <c r="K1" s="6">
        <v>76</v>
      </c>
      <c r="L1" s="3"/>
      <c r="M1" s="3"/>
    </row>
    <row r="2" spans="1:13" x14ac:dyDescent="0.2">
      <c r="C2" s="3" t="s">
        <v>0</v>
      </c>
      <c r="D2" s="3" t="s">
        <v>1</v>
      </c>
      <c r="E2" s="3" t="s">
        <v>2</v>
      </c>
      <c r="F2" s="3"/>
      <c r="G2" s="3" t="s">
        <v>0</v>
      </c>
      <c r="H2" s="3" t="s">
        <v>1</v>
      </c>
      <c r="I2" s="3" t="s">
        <v>2</v>
      </c>
      <c r="J2" s="3"/>
      <c r="K2" s="3" t="s">
        <v>0</v>
      </c>
      <c r="L2" s="3" t="s">
        <v>1</v>
      </c>
      <c r="M2" s="3" t="s">
        <v>2</v>
      </c>
    </row>
    <row r="3" spans="1:13" x14ac:dyDescent="0.2">
      <c r="A3">
        <v>1</v>
      </c>
      <c r="B3" s="12" t="s">
        <v>49</v>
      </c>
      <c r="C3" s="8">
        <v>0.92979127134724804</v>
      </c>
      <c r="D3" s="8">
        <v>0.98790322580645096</v>
      </c>
      <c r="E3" s="11">
        <v>496</v>
      </c>
      <c r="F3">
        <f>2*C3*D3/(C3+D3)</f>
        <v>0.95796676441837669</v>
      </c>
      <c r="G3" s="8">
        <v>0.93786407766990199</v>
      </c>
      <c r="H3" s="8">
        <v>0.97379032258064502</v>
      </c>
      <c r="I3" s="11">
        <v>496</v>
      </c>
      <c r="K3" s="8">
        <v>0.93461538461538396</v>
      </c>
      <c r="L3" s="8">
        <v>0.97983870967741904</v>
      </c>
      <c r="M3" s="11">
        <v>496</v>
      </c>
    </row>
    <row r="4" spans="1:13" x14ac:dyDescent="0.2">
      <c r="A4">
        <f>A3+1</f>
        <v>2</v>
      </c>
      <c r="B4" s="12" t="s">
        <v>50</v>
      </c>
      <c r="C4" s="8">
        <v>0.95535714285714202</v>
      </c>
      <c r="D4" s="8">
        <v>0.90870488322717602</v>
      </c>
      <c r="E4" s="11">
        <v>471</v>
      </c>
      <c r="F4">
        <f t="shared" ref="F4:F14" si="0">2*C4*D4/(C4+D4)</f>
        <v>0.93144722524483092</v>
      </c>
      <c r="G4" s="8">
        <v>0.92083333333333295</v>
      </c>
      <c r="H4" s="8">
        <v>0.93842887473460701</v>
      </c>
      <c r="I4" s="11">
        <v>471</v>
      </c>
      <c r="K4" s="8">
        <v>0.945887445887445</v>
      </c>
      <c r="L4" s="8">
        <v>0.92781316348195297</v>
      </c>
      <c r="M4" s="11">
        <v>471</v>
      </c>
    </row>
    <row r="5" spans="1:13" x14ac:dyDescent="0.2">
      <c r="A5">
        <f t="shared" ref="A5:A14" si="1">A4+1</f>
        <v>3</v>
      </c>
      <c r="B5" s="12" t="s">
        <v>51</v>
      </c>
      <c r="C5" s="8">
        <v>0.96068796068796003</v>
      </c>
      <c r="D5" s="8">
        <v>0.93095238095237998</v>
      </c>
      <c r="E5" s="11">
        <v>420</v>
      </c>
      <c r="F5">
        <f t="shared" si="0"/>
        <v>0.94558645707375977</v>
      </c>
      <c r="G5" s="8">
        <v>0.98465473145780003</v>
      </c>
      <c r="H5" s="8">
        <v>0.91666666666666596</v>
      </c>
      <c r="I5" s="11">
        <v>420</v>
      </c>
      <c r="K5" s="8">
        <v>0.96517412935323299</v>
      </c>
      <c r="L5" s="8">
        <v>0.92380952380952297</v>
      </c>
      <c r="M5" s="11">
        <v>420</v>
      </c>
    </row>
    <row r="6" spans="1:13" x14ac:dyDescent="0.2">
      <c r="A6">
        <f t="shared" si="1"/>
        <v>4</v>
      </c>
      <c r="B6" t="s">
        <v>52</v>
      </c>
      <c r="C6" s="8">
        <v>0.95414847161572003</v>
      </c>
      <c r="D6" s="8">
        <v>0.86023622047243997</v>
      </c>
      <c r="E6" s="11">
        <v>508</v>
      </c>
      <c r="F6">
        <f t="shared" si="0"/>
        <v>0.90476190476190399</v>
      </c>
      <c r="G6" s="8">
        <v>0.94214876033057804</v>
      </c>
      <c r="H6" s="8">
        <v>0.89763779527558996</v>
      </c>
      <c r="I6" s="11">
        <v>508</v>
      </c>
      <c r="K6" s="8">
        <v>0.95474137931034397</v>
      </c>
      <c r="L6" s="8">
        <v>0.87204724409448797</v>
      </c>
      <c r="M6" s="11">
        <v>508</v>
      </c>
    </row>
    <row r="7" spans="1:13" x14ac:dyDescent="0.2">
      <c r="A7">
        <f t="shared" si="1"/>
        <v>5</v>
      </c>
      <c r="B7" s="12" t="s">
        <v>53</v>
      </c>
      <c r="C7" s="8">
        <v>0.87993421052631504</v>
      </c>
      <c r="D7" s="8">
        <v>0.96223021582733803</v>
      </c>
      <c r="E7" s="11">
        <v>556</v>
      </c>
      <c r="F7">
        <f t="shared" si="0"/>
        <v>0.91924398625429504</v>
      </c>
      <c r="G7" s="8">
        <v>0.91811846689895404</v>
      </c>
      <c r="H7" s="8">
        <v>0.94784172661870503</v>
      </c>
      <c r="I7" s="11">
        <v>556</v>
      </c>
      <c r="K7" s="8">
        <v>0.89351081530781995</v>
      </c>
      <c r="L7" s="8">
        <v>0.96582733812949595</v>
      </c>
      <c r="M7" s="11">
        <v>556</v>
      </c>
    </row>
    <row r="8" spans="1:13" x14ac:dyDescent="0.2">
      <c r="A8">
        <f t="shared" si="1"/>
        <v>6</v>
      </c>
      <c r="B8" s="12" t="s">
        <v>54</v>
      </c>
      <c r="C8" s="8">
        <v>1</v>
      </c>
      <c r="D8" s="8">
        <v>0.97981651376146695</v>
      </c>
      <c r="E8" s="11">
        <v>545</v>
      </c>
      <c r="F8">
        <f t="shared" si="0"/>
        <v>0.98980537534754354</v>
      </c>
      <c r="G8" s="8">
        <v>1</v>
      </c>
      <c r="H8" s="8">
        <v>0.99816513761467796</v>
      </c>
      <c r="I8" s="11">
        <v>545</v>
      </c>
      <c r="K8" s="8">
        <v>1</v>
      </c>
      <c r="L8" s="8">
        <v>0.99633027522935702</v>
      </c>
      <c r="M8" s="11">
        <v>545</v>
      </c>
    </row>
    <row r="9" spans="1:13" x14ac:dyDescent="0.2">
      <c r="A9">
        <f t="shared" si="1"/>
        <v>7</v>
      </c>
      <c r="B9" t="s">
        <v>55</v>
      </c>
      <c r="C9" s="8">
        <v>0.80952380952380898</v>
      </c>
      <c r="D9" s="8">
        <v>0.73913043478260798</v>
      </c>
      <c r="E9" s="11">
        <v>23</v>
      </c>
      <c r="F9">
        <f t="shared" si="0"/>
        <v>0.77272727272727215</v>
      </c>
      <c r="G9" s="8">
        <v>0.77777777777777701</v>
      </c>
      <c r="H9" s="8">
        <v>0.60869565217391297</v>
      </c>
      <c r="I9" s="11">
        <v>23</v>
      </c>
      <c r="K9" s="8">
        <v>0.76470588235294101</v>
      </c>
      <c r="L9" s="8">
        <v>0.56521739130434701</v>
      </c>
      <c r="M9" s="11">
        <v>23</v>
      </c>
    </row>
    <row r="10" spans="1:13" x14ac:dyDescent="0.2">
      <c r="A10">
        <f t="shared" si="1"/>
        <v>8</v>
      </c>
      <c r="B10" t="s">
        <v>56</v>
      </c>
      <c r="C10" s="8">
        <v>1</v>
      </c>
      <c r="D10" s="8">
        <v>0.8</v>
      </c>
      <c r="E10" s="11">
        <v>10</v>
      </c>
      <c r="F10">
        <f t="shared" si="0"/>
        <v>0.88888888888888895</v>
      </c>
      <c r="G10" s="8">
        <v>1</v>
      </c>
      <c r="H10" s="8">
        <v>0.8</v>
      </c>
      <c r="I10" s="11">
        <v>10</v>
      </c>
      <c r="K10" s="8">
        <v>0.9</v>
      </c>
      <c r="L10" s="8">
        <v>0.9</v>
      </c>
      <c r="M10" s="11">
        <v>10</v>
      </c>
    </row>
    <row r="11" spans="1:13" x14ac:dyDescent="0.2">
      <c r="A11">
        <f t="shared" si="1"/>
        <v>9</v>
      </c>
      <c r="B11" t="s">
        <v>57</v>
      </c>
      <c r="C11" s="8">
        <v>0.65</v>
      </c>
      <c r="D11" s="8">
        <v>0.8125</v>
      </c>
      <c r="E11" s="11">
        <v>32</v>
      </c>
      <c r="F11">
        <f t="shared" si="0"/>
        <v>0.72222222222222232</v>
      </c>
      <c r="G11" s="8">
        <v>0.625</v>
      </c>
      <c r="H11" s="8">
        <v>0.78125</v>
      </c>
      <c r="I11" s="11">
        <v>32</v>
      </c>
      <c r="K11" s="8">
        <v>0.58974358974358898</v>
      </c>
      <c r="L11" s="8">
        <v>0.71875</v>
      </c>
      <c r="M11" s="11">
        <v>32</v>
      </c>
    </row>
    <row r="12" spans="1:13" x14ac:dyDescent="0.2">
      <c r="A12">
        <f t="shared" si="1"/>
        <v>10</v>
      </c>
      <c r="B12" t="s">
        <v>58</v>
      </c>
      <c r="C12" s="8">
        <v>0.8</v>
      </c>
      <c r="D12" s="8">
        <v>0.16</v>
      </c>
      <c r="E12" s="11">
        <v>25</v>
      </c>
      <c r="F12">
        <f t="shared" si="0"/>
        <v>0.26666666666666666</v>
      </c>
      <c r="G12" s="8">
        <v>0.59999999999999898</v>
      </c>
      <c r="H12" s="8">
        <v>0.23999999999999899</v>
      </c>
      <c r="I12" s="11">
        <v>25</v>
      </c>
      <c r="K12" s="8">
        <v>1</v>
      </c>
      <c r="L12" s="8">
        <v>0.08</v>
      </c>
      <c r="M12" s="11">
        <v>25</v>
      </c>
    </row>
    <row r="13" spans="1:13" x14ac:dyDescent="0.2">
      <c r="A13">
        <f t="shared" si="1"/>
        <v>11</v>
      </c>
      <c r="B13" t="s">
        <v>59</v>
      </c>
      <c r="C13" s="8">
        <v>0.88235294117647001</v>
      </c>
      <c r="D13" s="8">
        <v>0.61224489795918302</v>
      </c>
      <c r="E13" s="11">
        <v>49</v>
      </c>
      <c r="F13">
        <f t="shared" si="0"/>
        <v>0.72289156626505946</v>
      </c>
      <c r="G13" s="8">
        <v>0.71794871794871695</v>
      </c>
      <c r="H13" s="8">
        <v>0.57142857142857095</v>
      </c>
      <c r="I13" s="11">
        <v>49</v>
      </c>
      <c r="K13" s="8">
        <v>0.75757575757575701</v>
      </c>
      <c r="L13" s="8">
        <v>0.51020408163265296</v>
      </c>
      <c r="M13" s="11">
        <v>49</v>
      </c>
    </row>
    <row r="14" spans="1:13" x14ac:dyDescent="0.2">
      <c r="A14">
        <f t="shared" si="1"/>
        <v>12</v>
      </c>
      <c r="B14" t="s">
        <v>60</v>
      </c>
      <c r="C14" s="8">
        <v>0.52500000000000002</v>
      </c>
      <c r="D14" s="8">
        <v>0.77777777777777701</v>
      </c>
      <c r="E14" s="11">
        <v>27</v>
      </c>
      <c r="F14">
        <f t="shared" si="0"/>
        <v>0.62686567164179074</v>
      </c>
      <c r="G14" s="8">
        <v>0.52631578947368396</v>
      </c>
      <c r="H14" s="8">
        <v>0.74074074074074003</v>
      </c>
      <c r="I14" s="11">
        <v>27</v>
      </c>
      <c r="K14" s="8">
        <v>0.51162790697674398</v>
      </c>
      <c r="L14" s="8">
        <v>0.81481481481481399</v>
      </c>
      <c r="M14" s="11">
        <v>27</v>
      </c>
    </row>
    <row r="15" spans="1:13" x14ac:dyDescent="0.2">
      <c r="C15" s="8"/>
      <c r="D15" s="8"/>
      <c r="E15" s="11"/>
      <c r="G15" s="8"/>
      <c r="H15" s="8"/>
      <c r="I15" s="11"/>
      <c r="K15" s="8"/>
      <c r="L15" s="8"/>
      <c r="M15" s="11"/>
    </row>
    <row r="16" spans="1:13" x14ac:dyDescent="0.2">
      <c r="C16" s="8"/>
      <c r="D16" s="8"/>
      <c r="E16" s="11"/>
      <c r="G16" s="8"/>
      <c r="H16" s="8"/>
      <c r="I16" s="11"/>
      <c r="K16" s="8"/>
      <c r="L16" s="8"/>
      <c r="M16" s="11"/>
    </row>
    <row r="17" spans="3:13" x14ac:dyDescent="0.2">
      <c r="C17" s="8"/>
      <c r="D17" s="8"/>
      <c r="E17" s="11"/>
      <c r="G17" s="8"/>
      <c r="H17" s="8"/>
      <c r="I17" s="11"/>
      <c r="K17" s="8"/>
      <c r="L17" s="8"/>
      <c r="M17" s="11"/>
    </row>
    <row r="18" spans="3:13" x14ac:dyDescent="0.2">
      <c r="C18" s="8"/>
      <c r="D18" s="8"/>
      <c r="E18" s="11"/>
      <c r="G18" s="8"/>
      <c r="H18" s="8"/>
      <c r="I18" s="11"/>
      <c r="K18" s="8"/>
      <c r="L18" s="8"/>
      <c r="M18" s="11"/>
    </row>
    <row r="19" spans="3:13" x14ac:dyDescent="0.2">
      <c r="C19" s="8"/>
      <c r="D19" s="8"/>
      <c r="E19" s="11"/>
      <c r="G19" s="8"/>
      <c r="H19" s="8"/>
      <c r="I19" s="11"/>
      <c r="K19" s="8"/>
      <c r="L19" s="8"/>
      <c r="M19" s="11"/>
    </row>
    <row r="20" spans="3:13" x14ac:dyDescent="0.2">
      <c r="C20" s="8"/>
      <c r="D20" s="8"/>
      <c r="E20" s="11"/>
      <c r="G20" s="8"/>
      <c r="H20" s="8"/>
      <c r="I20" s="11"/>
      <c r="K20" s="8"/>
      <c r="L20" s="8"/>
      <c r="M20" s="11"/>
    </row>
    <row r="21" spans="3:13" x14ac:dyDescent="0.2">
      <c r="E21" s="3" t="s">
        <v>28</v>
      </c>
    </row>
    <row r="22" spans="3:13" x14ac:dyDescent="0.2">
      <c r="C22" s="9"/>
      <c r="D22" s="10" t="s">
        <v>3</v>
      </c>
      <c r="E22" s="17">
        <v>0.80408900000000005</v>
      </c>
      <c r="H22" s="5" t="s">
        <v>3</v>
      </c>
      <c r="I22" s="2">
        <v>0.65310699999999999</v>
      </c>
      <c r="L22" s="5" t="s">
        <v>3</v>
      </c>
      <c r="M22" s="2">
        <v>0.62078900000000004</v>
      </c>
    </row>
    <row r="23" spans="3:13" x14ac:dyDescent="0.2">
      <c r="C23" s="9"/>
      <c r="D23" s="10" t="s">
        <v>4</v>
      </c>
      <c r="E23" s="17">
        <v>0.926616</v>
      </c>
      <c r="H23" s="5" t="s">
        <v>4</v>
      </c>
      <c r="I23" s="2">
        <v>0.90849299999999999</v>
      </c>
      <c r="L23" s="5" t="s">
        <v>4</v>
      </c>
      <c r="M23" s="2">
        <v>0.90168599999999999</v>
      </c>
    </row>
    <row r="24" spans="3:13" x14ac:dyDescent="0.2">
      <c r="C24" s="9">
        <f>(16*(55102))/1000000</f>
        <v>0.88163199999999997</v>
      </c>
      <c r="D24" s="10" t="s">
        <v>5</v>
      </c>
      <c r="E24" s="9"/>
      <c r="G24">
        <f>(16*(236800+65792*3+4626))/1000000</f>
        <v>7.0208320000000004</v>
      </c>
      <c r="H24" s="5" t="s">
        <v>5</v>
      </c>
      <c r="K24">
        <f>(16*(118400+16512*3+2322))/1000000</f>
        <v>2.7241279999999999</v>
      </c>
      <c r="L24" s="5" t="s">
        <v>5</v>
      </c>
    </row>
  </sheetData>
  <conditionalFormatting sqref="G4 C4 K4">
    <cfRule type="top10" dxfId="51" priority="36" rank="1"/>
  </conditionalFormatting>
  <conditionalFormatting sqref="C3 G3 K3">
    <cfRule type="top10" dxfId="50" priority="37" rank="1"/>
  </conditionalFormatting>
  <conditionalFormatting sqref="C5 G5 K5">
    <cfRule type="top10" dxfId="49" priority="35" rank="1"/>
  </conditionalFormatting>
  <conditionalFormatting sqref="C6 G6 K6">
    <cfRule type="top10" dxfId="48" priority="34" rank="1"/>
  </conditionalFormatting>
  <conditionalFormatting sqref="C7 G7 K7">
    <cfRule type="top10" dxfId="47" priority="33" rank="1"/>
  </conditionalFormatting>
  <conditionalFormatting sqref="C8 G8 K8">
    <cfRule type="top10" dxfId="46" priority="32" rank="1"/>
  </conditionalFormatting>
  <conditionalFormatting sqref="C9 G9 K9">
    <cfRule type="top10" dxfId="45" priority="31" rank="1"/>
  </conditionalFormatting>
  <conditionalFormatting sqref="C10 G10 K10">
    <cfRule type="top10" dxfId="44" priority="30" rank="1"/>
  </conditionalFormatting>
  <conditionalFormatting sqref="C11 G11 K11">
    <cfRule type="top10" dxfId="43" priority="29" rank="1"/>
  </conditionalFormatting>
  <conditionalFormatting sqref="C12 G12 K12">
    <cfRule type="top10" dxfId="42" priority="28" rank="1"/>
  </conditionalFormatting>
  <conditionalFormatting sqref="C13 G13 K13">
    <cfRule type="top10" dxfId="41" priority="27" rank="1"/>
  </conditionalFormatting>
  <conditionalFormatting sqref="C14 G14 K14">
    <cfRule type="top10" dxfId="40" priority="26" rank="1"/>
  </conditionalFormatting>
  <conditionalFormatting sqref="C15 G15 K15">
    <cfRule type="top10" dxfId="39" priority="25" rank="1"/>
  </conditionalFormatting>
  <conditionalFormatting sqref="C16 G16 K16">
    <cfRule type="top10" dxfId="38" priority="24" rank="1"/>
  </conditionalFormatting>
  <conditionalFormatting sqref="C17 G17 K17">
    <cfRule type="top10" dxfId="37" priority="23" rank="1"/>
  </conditionalFormatting>
  <conditionalFormatting sqref="C18 G18 K18">
    <cfRule type="top10" dxfId="36" priority="22" rank="1"/>
  </conditionalFormatting>
  <conditionalFormatting sqref="C19 G19 K19">
    <cfRule type="top10" dxfId="35" priority="21" rank="1"/>
  </conditionalFormatting>
  <conditionalFormatting sqref="C20 G20 K20">
    <cfRule type="top10" dxfId="34" priority="20" rank="1"/>
  </conditionalFormatting>
  <conditionalFormatting sqref="D3 H3 L3">
    <cfRule type="top10" dxfId="33" priority="19" rank="1"/>
  </conditionalFormatting>
  <conditionalFormatting sqref="D4 H4 L4">
    <cfRule type="top10" dxfId="32" priority="18" rank="1"/>
  </conditionalFormatting>
  <conditionalFormatting sqref="D5 H5 L5">
    <cfRule type="top10" dxfId="31" priority="17" rank="1"/>
  </conditionalFormatting>
  <conditionalFormatting sqref="D6 H6 L6">
    <cfRule type="top10" dxfId="30" priority="16" rank="1"/>
  </conditionalFormatting>
  <conditionalFormatting sqref="D7 H7 L7">
    <cfRule type="top10" dxfId="29" priority="15" rank="1"/>
  </conditionalFormatting>
  <conditionalFormatting sqref="D8 H8 L8">
    <cfRule type="top10" dxfId="28" priority="14" rank="1"/>
  </conditionalFormatting>
  <conditionalFormatting sqref="D9 H9 L9">
    <cfRule type="top10" dxfId="27" priority="13" rank="1"/>
  </conditionalFormatting>
  <conditionalFormatting sqref="D10 H10 L10">
    <cfRule type="top10" dxfId="26" priority="12" rank="1"/>
  </conditionalFormatting>
  <conditionalFormatting sqref="D11 H11 L11">
    <cfRule type="top10" dxfId="25" priority="11" rank="1"/>
  </conditionalFormatting>
  <conditionalFormatting sqref="D12 H12 L12">
    <cfRule type="top10" dxfId="24" priority="10" rank="1"/>
  </conditionalFormatting>
  <conditionalFormatting sqref="D13 H13 L13">
    <cfRule type="top10" dxfId="23" priority="9" rank="1"/>
  </conditionalFormatting>
  <conditionalFormatting sqref="D14 H14 L14">
    <cfRule type="top10" dxfId="22" priority="8" rank="1"/>
  </conditionalFormatting>
  <conditionalFormatting sqref="D15 H15 L15">
    <cfRule type="top10" dxfId="21" priority="7" rank="1"/>
  </conditionalFormatting>
  <conditionalFormatting sqref="D16 H16 L16">
    <cfRule type="top10" dxfId="20" priority="6" rank="1"/>
  </conditionalFormatting>
  <conditionalFormatting sqref="D17 H17 L17">
    <cfRule type="top10" dxfId="19" priority="5" rank="1"/>
  </conditionalFormatting>
  <conditionalFormatting sqref="D18 H18 L18">
    <cfRule type="top10" dxfId="18" priority="4" rank="1"/>
  </conditionalFormatting>
  <conditionalFormatting sqref="D19 H19 L19">
    <cfRule type="top10" dxfId="17" priority="3" rank="1"/>
  </conditionalFormatting>
  <conditionalFormatting sqref="D20 H20 L20">
    <cfRule type="top10" dxfId="16" priority="2" rank="1"/>
  </conditionalFormatting>
  <conditionalFormatting sqref="F3:F14">
    <cfRule type="top10" dxfId="15" priority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4" sqref="E4"/>
    </sheetView>
  </sheetViews>
  <sheetFormatPr baseColWidth="10" defaultRowHeight="16" x14ac:dyDescent="0.2"/>
  <cols>
    <col min="2" max="2" width="20.6640625" customWidth="1"/>
    <col min="3" max="3" width="10.5" customWidth="1"/>
    <col min="5" max="5" width="21.1640625" customWidth="1"/>
  </cols>
  <sheetData>
    <row r="1" spans="1:7" x14ac:dyDescent="0.2">
      <c r="A1">
        <v>7953</v>
      </c>
      <c r="B1" t="s">
        <v>62</v>
      </c>
    </row>
    <row r="2" spans="1:7" x14ac:dyDescent="0.2">
      <c r="A2">
        <v>10001</v>
      </c>
      <c r="B2" t="s">
        <v>63</v>
      </c>
    </row>
    <row r="3" spans="1:7" x14ac:dyDescent="0.2">
      <c r="A3" s="3" t="s">
        <v>64</v>
      </c>
      <c r="B3" s="18">
        <f>A1/A2</f>
        <v>0.79522047795220474</v>
      </c>
      <c r="C3" s="3" t="s">
        <v>103</v>
      </c>
      <c r="D3" s="26">
        <v>0.69014600000000004</v>
      </c>
      <c r="E3" s="3" t="s">
        <v>104</v>
      </c>
      <c r="F3" s="26">
        <v>0.79384600000000005</v>
      </c>
    </row>
    <row r="6" spans="1:7" x14ac:dyDescent="0.2">
      <c r="B6" s="3" t="s">
        <v>65</v>
      </c>
      <c r="C6" s="3" t="s">
        <v>66</v>
      </c>
      <c r="D6" s="3" t="s">
        <v>67</v>
      </c>
      <c r="E6" s="3" t="s">
        <v>77</v>
      </c>
      <c r="G6" s="26" t="s">
        <v>118</v>
      </c>
    </row>
    <row r="7" spans="1:7" x14ac:dyDescent="0.2">
      <c r="A7">
        <v>1</v>
      </c>
      <c r="B7" t="s">
        <v>9</v>
      </c>
      <c r="C7" s="19">
        <v>1724</v>
      </c>
      <c r="D7" s="19">
        <v>834</v>
      </c>
      <c r="E7" s="19">
        <f>C7/(C7+D7)</f>
        <v>0.67396403440187647</v>
      </c>
      <c r="G7" s="26" t="s">
        <v>119</v>
      </c>
    </row>
    <row r="8" spans="1:7" x14ac:dyDescent="0.2">
      <c r="A8">
        <f>A7+1</f>
        <v>2</v>
      </c>
      <c r="B8" s="12" t="s">
        <v>49</v>
      </c>
      <c r="C8" s="19">
        <v>862</v>
      </c>
      <c r="D8" s="19">
        <v>152</v>
      </c>
      <c r="E8" s="19">
        <f t="shared" ref="E8:E19" si="0">C8/(C8+D8)</f>
        <v>0.85009861932938857</v>
      </c>
      <c r="G8" s="26" t="s">
        <v>120</v>
      </c>
    </row>
    <row r="9" spans="1:7" x14ac:dyDescent="0.2">
      <c r="A9">
        <f t="shared" ref="A9:A19" si="1">A8+1</f>
        <v>3</v>
      </c>
      <c r="B9" s="12" t="s">
        <v>50</v>
      </c>
      <c r="C9" s="19">
        <v>931</v>
      </c>
      <c r="D9" s="19">
        <v>61</v>
      </c>
      <c r="E9" s="19">
        <f t="shared" si="0"/>
        <v>0.938508064516129</v>
      </c>
      <c r="G9" s="26" t="s">
        <v>121</v>
      </c>
    </row>
    <row r="10" spans="1:7" x14ac:dyDescent="0.2">
      <c r="A10">
        <f t="shared" si="1"/>
        <v>4</v>
      </c>
      <c r="B10" s="12" t="s">
        <v>51</v>
      </c>
      <c r="C10" s="19">
        <v>830</v>
      </c>
      <c r="D10" s="19">
        <v>105</v>
      </c>
      <c r="E10" s="19">
        <f t="shared" si="0"/>
        <v>0.88770053475935828</v>
      </c>
      <c r="G10" s="26" t="s">
        <v>122</v>
      </c>
    </row>
    <row r="11" spans="1:7" x14ac:dyDescent="0.2">
      <c r="A11">
        <f t="shared" si="1"/>
        <v>5</v>
      </c>
      <c r="B11" s="12" t="s">
        <v>52</v>
      </c>
      <c r="C11" s="19">
        <v>1160</v>
      </c>
      <c r="D11" s="19">
        <v>115</v>
      </c>
      <c r="E11" s="19">
        <f t="shared" si="0"/>
        <v>0.90980392156862744</v>
      </c>
      <c r="G11" s="26" t="s">
        <v>123</v>
      </c>
    </row>
    <row r="12" spans="1:7" x14ac:dyDescent="0.2">
      <c r="A12">
        <f t="shared" si="1"/>
        <v>6</v>
      </c>
      <c r="B12" t="s">
        <v>53</v>
      </c>
      <c r="C12" s="19">
        <v>942</v>
      </c>
      <c r="D12" s="19">
        <v>393</v>
      </c>
      <c r="E12" s="19">
        <f t="shared" si="0"/>
        <v>0.70561797752808986</v>
      </c>
      <c r="G12" s="26" t="s">
        <v>124</v>
      </c>
    </row>
    <row r="13" spans="1:7" x14ac:dyDescent="0.2">
      <c r="A13">
        <f t="shared" si="1"/>
        <v>7</v>
      </c>
      <c r="B13" s="12" t="s">
        <v>54</v>
      </c>
      <c r="C13" s="19">
        <v>1217</v>
      </c>
      <c r="D13" s="19">
        <v>115</v>
      </c>
      <c r="E13" s="19">
        <f t="shared" si="0"/>
        <v>0.91366366366366369</v>
      </c>
      <c r="G13" s="26" t="s">
        <v>125</v>
      </c>
    </row>
    <row r="14" spans="1:7" x14ac:dyDescent="0.2">
      <c r="A14">
        <f t="shared" si="1"/>
        <v>8</v>
      </c>
      <c r="B14" t="s">
        <v>55</v>
      </c>
      <c r="C14" s="19">
        <v>43</v>
      </c>
      <c r="D14" s="19">
        <v>46</v>
      </c>
      <c r="E14" s="19">
        <f t="shared" si="0"/>
        <v>0.48314606741573035</v>
      </c>
      <c r="G14" s="26" t="s">
        <v>126</v>
      </c>
    </row>
    <row r="15" spans="1:7" x14ac:dyDescent="0.2">
      <c r="A15">
        <f t="shared" si="1"/>
        <v>9</v>
      </c>
      <c r="B15" t="s">
        <v>56</v>
      </c>
      <c r="C15" s="19">
        <v>37</v>
      </c>
      <c r="D15" s="19">
        <v>35</v>
      </c>
      <c r="E15" s="19">
        <f t="shared" si="0"/>
        <v>0.51388888888888884</v>
      </c>
      <c r="G15" s="26" t="s">
        <v>127</v>
      </c>
    </row>
    <row r="16" spans="1:7" x14ac:dyDescent="0.2">
      <c r="A16">
        <f t="shared" si="1"/>
        <v>10</v>
      </c>
      <c r="B16" t="s">
        <v>57</v>
      </c>
      <c r="C16" s="19">
        <v>61</v>
      </c>
      <c r="D16" s="19">
        <v>49</v>
      </c>
      <c r="E16" s="19">
        <f t="shared" si="0"/>
        <v>0.55454545454545456</v>
      </c>
      <c r="G16" s="26" t="s">
        <v>128</v>
      </c>
    </row>
    <row r="17" spans="1:7" x14ac:dyDescent="0.2">
      <c r="A17">
        <f t="shared" si="1"/>
        <v>11</v>
      </c>
      <c r="B17" t="s">
        <v>58</v>
      </c>
      <c r="C17" s="19">
        <v>46</v>
      </c>
      <c r="D17" s="19">
        <v>47</v>
      </c>
      <c r="E17" s="19">
        <f t="shared" si="0"/>
        <v>0.4946236559139785</v>
      </c>
      <c r="G17" s="26" t="s">
        <v>129</v>
      </c>
    </row>
    <row r="18" spans="1:7" x14ac:dyDescent="0.2">
      <c r="A18">
        <f t="shared" si="1"/>
        <v>12</v>
      </c>
      <c r="B18" t="s">
        <v>59</v>
      </c>
      <c r="C18" s="19">
        <v>50</v>
      </c>
      <c r="D18" s="19">
        <v>53</v>
      </c>
      <c r="E18" s="19">
        <f t="shared" si="0"/>
        <v>0.4854368932038835</v>
      </c>
      <c r="G18" s="26" t="s">
        <v>130</v>
      </c>
    </row>
    <row r="19" spans="1:7" x14ac:dyDescent="0.2">
      <c r="A19">
        <f t="shared" si="1"/>
        <v>13</v>
      </c>
      <c r="B19" t="s">
        <v>60</v>
      </c>
      <c r="C19" s="19">
        <v>50</v>
      </c>
      <c r="D19" s="19">
        <v>43</v>
      </c>
      <c r="E19" s="19">
        <f t="shared" si="0"/>
        <v>0.5376344086021505</v>
      </c>
    </row>
  </sheetData>
  <conditionalFormatting sqref="E7:E19">
    <cfRule type="top10" dxfId="14" priority="1" rank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Z21" sqref="Z21"/>
    </sheetView>
  </sheetViews>
  <sheetFormatPr baseColWidth="10" defaultRowHeight="16" x14ac:dyDescent="0.2"/>
  <cols>
    <col min="2" max="2" width="22" customWidth="1"/>
    <col min="9" max="9" width="18.83203125" customWidth="1"/>
  </cols>
  <sheetData>
    <row r="1" spans="1:20" x14ac:dyDescent="0.2">
      <c r="A1">
        <v>2680</v>
      </c>
      <c r="B1" t="s">
        <v>62</v>
      </c>
      <c r="H1">
        <v>5576</v>
      </c>
      <c r="I1" t="s">
        <v>62</v>
      </c>
      <c r="N1" s="9">
        <v>8966</v>
      </c>
      <c r="O1" s="9" t="s">
        <v>62</v>
      </c>
    </row>
    <row r="2" spans="1:20" x14ac:dyDescent="0.2">
      <c r="A2">
        <v>5001</v>
      </c>
      <c r="B2" t="s">
        <v>63</v>
      </c>
      <c r="H2">
        <v>10001</v>
      </c>
      <c r="I2" t="s">
        <v>63</v>
      </c>
      <c r="N2" s="9">
        <v>10001</v>
      </c>
      <c r="O2" s="9" t="s">
        <v>63</v>
      </c>
    </row>
    <row r="3" spans="1:20" x14ac:dyDescent="0.2">
      <c r="A3" s="3" t="s">
        <v>64</v>
      </c>
      <c r="B3" s="18">
        <f>A1/A2</f>
        <v>0.53589282143571282</v>
      </c>
      <c r="H3" s="3" t="s">
        <v>64</v>
      </c>
      <c r="I3" s="18">
        <f>H1/H2</f>
        <v>0.55754424557544247</v>
      </c>
      <c r="N3" s="16" t="s">
        <v>64</v>
      </c>
      <c r="O3" s="35">
        <f>N1/N2</f>
        <v>0.89651034896510351</v>
      </c>
      <c r="P3" s="16" t="s">
        <v>103</v>
      </c>
      <c r="Q3" s="9">
        <v>0.56877100000000003</v>
      </c>
      <c r="R3" s="16" t="s">
        <v>104</v>
      </c>
      <c r="S3" s="9">
        <v>0.89392300000000002</v>
      </c>
    </row>
    <row r="4" spans="1:20" x14ac:dyDescent="0.2">
      <c r="T4" s="25" t="s">
        <v>85</v>
      </c>
    </row>
    <row r="5" spans="1:20" x14ac:dyDescent="0.2">
      <c r="T5" s="25" t="s">
        <v>86</v>
      </c>
    </row>
    <row r="6" spans="1:20" x14ac:dyDescent="0.2">
      <c r="B6" s="3" t="s">
        <v>65</v>
      </c>
      <c r="C6" s="3" t="s">
        <v>66</v>
      </c>
      <c r="D6" s="3" t="s">
        <v>67</v>
      </c>
      <c r="E6" s="3" t="s">
        <v>77</v>
      </c>
      <c r="I6" s="3" t="s">
        <v>65</v>
      </c>
      <c r="J6" s="3" t="s">
        <v>66</v>
      </c>
      <c r="K6" s="3" t="s">
        <v>67</v>
      </c>
      <c r="L6" s="3" t="s">
        <v>77</v>
      </c>
      <c r="O6" s="3" t="s">
        <v>65</v>
      </c>
      <c r="P6" s="3" t="s">
        <v>66</v>
      </c>
      <c r="Q6" s="3" t="s">
        <v>67</v>
      </c>
      <c r="R6" s="3" t="s">
        <v>77</v>
      </c>
      <c r="T6" s="25" t="s">
        <v>87</v>
      </c>
    </row>
    <row r="7" spans="1:20" x14ac:dyDescent="0.2">
      <c r="A7">
        <v>1</v>
      </c>
      <c r="B7" t="s">
        <v>9</v>
      </c>
      <c r="C7" s="19">
        <v>2498</v>
      </c>
      <c r="D7" s="19">
        <v>1723</v>
      </c>
      <c r="E7" s="19">
        <f>C7/(C7+D7)</f>
        <v>0.59180289031035305</v>
      </c>
      <c r="H7">
        <v>1</v>
      </c>
      <c r="I7" t="s">
        <v>9</v>
      </c>
      <c r="J7" s="19">
        <v>5201</v>
      </c>
      <c r="K7" s="19">
        <v>3258</v>
      </c>
      <c r="L7" s="19">
        <f>J7/(J7+K7)</f>
        <v>0.61484809079087366</v>
      </c>
      <c r="N7">
        <v>1</v>
      </c>
      <c r="O7" t="s">
        <v>9</v>
      </c>
      <c r="P7" s="19">
        <v>8068</v>
      </c>
      <c r="Q7" s="19">
        <v>391</v>
      </c>
      <c r="R7" s="19">
        <f>P7/(P7+Q7)</f>
        <v>0.95377704220357018</v>
      </c>
      <c r="T7" s="25" t="s">
        <v>88</v>
      </c>
    </row>
    <row r="8" spans="1:20" x14ac:dyDescent="0.2">
      <c r="A8">
        <f>A7+1</f>
        <v>2</v>
      </c>
      <c r="B8" t="s">
        <v>10</v>
      </c>
      <c r="C8" s="19">
        <v>19</v>
      </c>
      <c r="D8" s="19">
        <v>32</v>
      </c>
      <c r="E8" s="19">
        <f t="shared" ref="E8:E24" si="0">C8/(C8+D8)</f>
        <v>0.37254901960784315</v>
      </c>
      <c r="H8">
        <f>H7+1</f>
        <v>2</v>
      </c>
      <c r="I8" t="s">
        <v>10</v>
      </c>
      <c r="J8" s="19">
        <v>40</v>
      </c>
      <c r="K8" s="19">
        <v>40</v>
      </c>
      <c r="L8" s="19">
        <f t="shared" ref="L8:L24" si="1">J8/(J8+K8)</f>
        <v>0.5</v>
      </c>
      <c r="N8">
        <f>N7+1</f>
        <v>2</v>
      </c>
      <c r="O8" t="s">
        <v>10</v>
      </c>
      <c r="P8" s="19">
        <v>52</v>
      </c>
      <c r="Q8" s="19">
        <v>28</v>
      </c>
      <c r="R8" s="19">
        <f t="shared" ref="R8:R24" si="2">P8/(P8+Q8)</f>
        <v>0.65</v>
      </c>
      <c r="T8" s="25" t="s">
        <v>89</v>
      </c>
    </row>
    <row r="9" spans="1:20" x14ac:dyDescent="0.2">
      <c r="A9">
        <f t="shared" ref="A9:A24" si="3">A8+1</f>
        <v>3</v>
      </c>
      <c r="B9" t="s">
        <v>11</v>
      </c>
      <c r="C9" s="19">
        <v>12</v>
      </c>
      <c r="D9" s="19">
        <v>34</v>
      </c>
      <c r="E9" s="19">
        <f t="shared" si="0"/>
        <v>0.2608695652173913</v>
      </c>
      <c r="H9">
        <f t="shared" ref="H9:H24" si="4">H8+1</f>
        <v>3</v>
      </c>
      <c r="I9" t="s">
        <v>11</v>
      </c>
      <c r="J9" s="19">
        <v>29</v>
      </c>
      <c r="K9" s="19">
        <v>65</v>
      </c>
      <c r="L9" s="19">
        <f t="shared" si="1"/>
        <v>0.30851063829787234</v>
      </c>
      <c r="N9">
        <f t="shared" ref="N9:N24" si="5">N8+1</f>
        <v>3</v>
      </c>
      <c r="O9" t="s">
        <v>11</v>
      </c>
      <c r="P9" s="19">
        <v>44</v>
      </c>
      <c r="Q9" s="19">
        <v>50</v>
      </c>
      <c r="R9" s="19">
        <f t="shared" si="2"/>
        <v>0.46808510638297873</v>
      </c>
      <c r="T9" s="25" t="s">
        <v>90</v>
      </c>
    </row>
    <row r="10" spans="1:20" x14ac:dyDescent="0.2">
      <c r="A10">
        <f t="shared" si="3"/>
        <v>4</v>
      </c>
      <c r="B10" t="s">
        <v>12</v>
      </c>
      <c r="C10" s="19">
        <v>0</v>
      </c>
      <c r="D10" s="19">
        <v>21</v>
      </c>
      <c r="E10" s="19">
        <f t="shared" si="0"/>
        <v>0</v>
      </c>
      <c r="H10">
        <f t="shared" si="4"/>
        <v>4</v>
      </c>
      <c r="I10" t="s">
        <v>12</v>
      </c>
      <c r="J10" s="19">
        <v>3</v>
      </c>
      <c r="K10" s="19">
        <v>51</v>
      </c>
      <c r="L10" s="19">
        <f t="shared" si="1"/>
        <v>5.5555555555555552E-2</v>
      </c>
      <c r="N10">
        <f t="shared" si="5"/>
        <v>4</v>
      </c>
      <c r="O10" t="s">
        <v>12</v>
      </c>
      <c r="P10" s="19">
        <v>8</v>
      </c>
      <c r="Q10" s="19">
        <v>46</v>
      </c>
      <c r="R10" s="19">
        <f t="shared" si="2"/>
        <v>0.14814814814814814</v>
      </c>
      <c r="T10" s="25" t="s">
        <v>91</v>
      </c>
    </row>
    <row r="11" spans="1:20" x14ac:dyDescent="0.2">
      <c r="A11">
        <f t="shared" si="3"/>
        <v>5</v>
      </c>
      <c r="B11" t="s">
        <v>13</v>
      </c>
      <c r="C11" s="19">
        <v>23</v>
      </c>
      <c r="D11" s="19">
        <v>4</v>
      </c>
      <c r="E11" s="19">
        <f t="shared" si="0"/>
        <v>0.85185185185185186</v>
      </c>
      <c r="H11">
        <f t="shared" si="4"/>
        <v>5</v>
      </c>
      <c r="I11" t="s">
        <v>13</v>
      </c>
      <c r="J11" s="19">
        <v>64</v>
      </c>
      <c r="K11" s="19">
        <v>13</v>
      </c>
      <c r="L11" s="19">
        <f t="shared" si="1"/>
        <v>0.83116883116883122</v>
      </c>
      <c r="N11">
        <f t="shared" si="5"/>
        <v>5</v>
      </c>
      <c r="O11" t="s">
        <v>13</v>
      </c>
      <c r="P11" s="19">
        <v>70</v>
      </c>
      <c r="Q11" s="19">
        <v>7</v>
      </c>
      <c r="R11" s="19">
        <f t="shared" si="2"/>
        <v>0.90909090909090906</v>
      </c>
      <c r="T11" s="25" t="s">
        <v>92</v>
      </c>
    </row>
    <row r="12" spans="1:20" x14ac:dyDescent="0.2">
      <c r="A12">
        <f t="shared" si="3"/>
        <v>6</v>
      </c>
      <c r="B12" t="s">
        <v>14</v>
      </c>
      <c r="C12" s="19">
        <v>28</v>
      </c>
      <c r="D12" s="19">
        <v>80</v>
      </c>
      <c r="E12" s="19">
        <f t="shared" si="0"/>
        <v>0.25925925925925924</v>
      </c>
      <c r="H12">
        <f t="shared" si="4"/>
        <v>6</v>
      </c>
      <c r="I12" t="s">
        <v>14</v>
      </c>
      <c r="J12" s="19">
        <v>51</v>
      </c>
      <c r="K12" s="19">
        <v>159</v>
      </c>
      <c r="L12" s="19">
        <f t="shared" si="1"/>
        <v>0.24285714285714285</v>
      </c>
      <c r="N12">
        <f t="shared" si="5"/>
        <v>6</v>
      </c>
      <c r="O12" t="s">
        <v>14</v>
      </c>
      <c r="P12" s="19">
        <v>145</v>
      </c>
      <c r="Q12" s="19">
        <v>65</v>
      </c>
      <c r="R12" s="19">
        <f t="shared" si="2"/>
        <v>0.69047619047619047</v>
      </c>
      <c r="T12" s="25" t="s">
        <v>93</v>
      </c>
    </row>
    <row r="13" spans="1:20" x14ac:dyDescent="0.2">
      <c r="A13">
        <f t="shared" si="3"/>
        <v>7</v>
      </c>
      <c r="B13" t="s">
        <v>15</v>
      </c>
      <c r="C13" s="19">
        <v>26</v>
      </c>
      <c r="D13" s="19">
        <v>42</v>
      </c>
      <c r="E13" s="19">
        <f t="shared" si="0"/>
        <v>0.38235294117647056</v>
      </c>
      <c r="H13">
        <f t="shared" si="4"/>
        <v>7</v>
      </c>
      <c r="I13" t="s">
        <v>15</v>
      </c>
      <c r="J13" s="19">
        <v>54</v>
      </c>
      <c r="K13" s="19">
        <v>104</v>
      </c>
      <c r="L13" s="19">
        <f t="shared" si="1"/>
        <v>0.34177215189873417</v>
      </c>
      <c r="N13">
        <f t="shared" si="5"/>
        <v>7</v>
      </c>
      <c r="O13" t="s">
        <v>15</v>
      </c>
      <c r="P13" s="19">
        <v>117</v>
      </c>
      <c r="Q13" s="19">
        <v>41</v>
      </c>
      <c r="R13" s="19">
        <f t="shared" si="2"/>
        <v>0.740506329113924</v>
      </c>
      <c r="T13" s="25" t="s">
        <v>94</v>
      </c>
    </row>
    <row r="14" spans="1:20" x14ac:dyDescent="0.2">
      <c r="A14">
        <f t="shared" si="3"/>
        <v>8</v>
      </c>
      <c r="B14" t="s">
        <v>16</v>
      </c>
      <c r="C14" s="19">
        <v>3</v>
      </c>
      <c r="D14" s="19">
        <v>65</v>
      </c>
      <c r="E14" s="19">
        <f t="shared" si="0"/>
        <v>4.4117647058823532E-2</v>
      </c>
      <c r="H14">
        <f t="shared" si="4"/>
        <v>8</v>
      </c>
      <c r="I14" t="s">
        <v>16</v>
      </c>
      <c r="J14" s="19">
        <v>5</v>
      </c>
      <c r="K14" s="19">
        <v>97</v>
      </c>
      <c r="L14" s="19">
        <f t="shared" si="1"/>
        <v>4.9019607843137254E-2</v>
      </c>
      <c r="N14">
        <f t="shared" si="5"/>
        <v>8</v>
      </c>
      <c r="O14" t="s">
        <v>16</v>
      </c>
      <c r="P14" s="19">
        <v>61</v>
      </c>
      <c r="Q14" s="19">
        <v>41</v>
      </c>
      <c r="R14" s="19">
        <f t="shared" si="2"/>
        <v>0.59803921568627449</v>
      </c>
      <c r="T14" s="25" t="s">
        <v>95</v>
      </c>
    </row>
    <row r="15" spans="1:20" x14ac:dyDescent="0.2">
      <c r="A15">
        <f t="shared" si="3"/>
        <v>9</v>
      </c>
      <c r="B15" t="s">
        <v>17</v>
      </c>
      <c r="C15" s="19">
        <v>0</v>
      </c>
      <c r="D15" s="19">
        <v>53</v>
      </c>
      <c r="E15" s="19">
        <f t="shared" si="0"/>
        <v>0</v>
      </c>
      <c r="H15">
        <f t="shared" si="4"/>
        <v>9</v>
      </c>
      <c r="I15" t="s">
        <v>17</v>
      </c>
      <c r="J15" s="19">
        <v>0</v>
      </c>
      <c r="K15" s="19">
        <v>79</v>
      </c>
      <c r="L15" s="19">
        <f t="shared" si="1"/>
        <v>0</v>
      </c>
      <c r="N15">
        <f t="shared" si="5"/>
        <v>9</v>
      </c>
      <c r="O15" t="s">
        <v>17</v>
      </c>
      <c r="P15" s="19">
        <v>51</v>
      </c>
      <c r="Q15" s="19">
        <v>28</v>
      </c>
      <c r="R15" s="19">
        <f t="shared" si="2"/>
        <v>0.64556962025316456</v>
      </c>
      <c r="T15" s="25" t="s">
        <v>96</v>
      </c>
    </row>
    <row r="16" spans="1:20" x14ac:dyDescent="0.2">
      <c r="A16">
        <f t="shared" si="3"/>
        <v>10</v>
      </c>
      <c r="B16" t="s">
        <v>18</v>
      </c>
      <c r="C16" s="19">
        <v>0</v>
      </c>
      <c r="D16" s="19">
        <v>23</v>
      </c>
      <c r="E16" s="19">
        <f t="shared" si="0"/>
        <v>0</v>
      </c>
      <c r="H16">
        <f t="shared" si="4"/>
        <v>10</v>
      </c>
      <c r="I16" t="s">
        <v>18</v>
      </c>
      <c r="J16" s="19">
        <v>0</v>
      </c>
      <c r="K16" s="19">
        <v>47</v>
      </c>
      <c r="L16" s="19">
        <f t="shared" si="1"/>
        <v>0</v>
      </c>
      <c r="N16">
        <f t="shared" si="5"/>
        <v>10</v>
      </c>
      <c r="O16" t="s">
        <v>18</v>
      </c>
      <c r="P16" s="19">
        <v>26</v>
      </c>
      <c r="Q16" s="19">
        <v>21</v>
      </c>
      <c r="R16" s="19">
        <f t="shared" si="2"/>
        <v>0.55319148936170215</v>
      </c>
      <c r="T16" s="25" t="s">
        <v>97</v>
      </c>
    </row>
    <row r="17" spans="1:20" x14ac:dyDescent="0.2">
      <c r="A17">
        <f t="shared" si="3"/>
        <v>11</v>
      </c>
      <c r="B17" t="s">
        <v>20</v>
      </c>
      <c r="C17" s="19">
        <v>0</v>
      </c>
      <c r="D17" s="19">
        <v>13</v>
      </c>
      <c r="E17" s="19">
        <f t="shared" si="0"/>
        <v>0</v>
      </c>
      <c r="H17">
        <f t="shared" si="4"/>
        <v>11</v>
      </c>
      <c r="I17" t="s">
        <v>20</v>
      </c>
      <c r="J17" s="19">
        <v>0</v>
      </c>
      <c r="K17" s="19">
        <v>32</v>
      </c>
      <c r="L17" s="19">
        <f t="shared" si="1"/>
        <v>0</v>
      </c>
      <c r="N17">
        <f t="shared" si="5"/>
        <v>11</v>
      </c>
      <c r="O17" t="s">
        <v>20</v>
      </c>
      <c r="P17" s="19">
        <v>17</v>
      </c>
      <c r="Q17" s="19">
        <v>15</v>
      </c>
      <c r="R17" s="19">
        <f t="shared" si="2"/>
        <v>0.53125</v>
      </c>
      <c r="T17" s="25" t="s">
        <v>98</v>
      </c>
    </row>
    <row r="18" spans="1:20" x14ac:dyDescent="0.2">
      <c r="A18">
        <f t="shared" si="3"/>
        <v>12</v>
      </c>
      <c r="B18" t="s">
        <v>21</v>
      </c>
      <c r="C18" s="19">
        <v>0</v>
      </c>
      <c r="D18" s="19">
        <v>30</v>
      </c>
      <c r="E18" s="19">
        <f t="shared" si="0"/>
        <v>0</v>
      </c>
      <c r="H18">
        <f t="shared" si="4"/>
        <v>12</v>
      </c>
      <c r="I18" t="s">
        <v>21</v>
      </c>
      <c r="J18" s="19">
        <v>0</v>
      </c>
      <c r="K18" s="19">
        <v>42</v>
      </c>
      <c r="L18" s="19">
        <f t="shared" si="1"/>
        <v>0</v>
      </c>
      <c r="N18">
        <f t="shared" si="5"/>
        <v>12</v>
      </c>
      <c r="O18" t="s">
        <v>21</v>
      </c>
      <c r="P18" s="19">
        <v>19</v>
      </c>
      <c r="Q18" s="19">
        <v>23</v>
      </c>
      <c r="R18" s="19">
        <f t="shared" si="2"/>
        <v>0.45238095238095238</v>
      </c>
      <c r="T18" s="25" t="s">
        <v>99</v>
      </c>
    </row>
    <row r="19" spans="1:20" x14ac:dyDescent="0.2">
      <c r="A19">
        <f t="shared" si="3"/>
        <v>13</v>
      </c>
      <c r="B19" t="s">
        <v>19</v>
      </c>
      <c r="C19" s="19">
        <v>0</v>
      </c>
      <c r="D19" s="19">
        <v>31</v>
      </c>
      <c r="E19" s="19">
        <f t="shared" si="0"/>
        <v>0</v>
      </c>
      <c r="H19">
        <f t="shared" si="4"/>
        <v>13</v>
      </c>
      <c r="I19" t="s">
        <v>19</v>
      </c>
      <c r="J19" s="19">
        <v>0</v>
      </c>
      <c r="K19" s="19">
        <v>42</v>
      </c>
      <c r="L19" s="19">
        <f t="shared" si="1"/>
        <v>0</v>
      </c>
      <c r="N19">
        <f t="shared" si="5"/>
        <v>13</v>
      </c>
      <c r="O19" t="s">
        <v>19</v>
      </c>
      <c r="P19" s="19">
        <v>8</v>
      </c>
      <c r="Q19" s="19">
        <v>34</v>
      </c>
      <c r="R19" s="19">
        <f t="shared" si="2"/>
        <v>0.19047619047619047</v>
      </c>
      <c r="T19" s="25" t="s">
        <v>100</v>
      </c>
    </row>
    <row r="20" spans="1:20" x14ac:dyDescent="0.2">
      <c r="A20">
        <f t="shared" si="3"/>
        <v>14</v>
      </c>
      <c r="B20" t="s">
        <v>22</v>
      </c>
      <c r="C20" s="19">
        <v>0</v>
      </c>
      <c r="D20" s="19">
        <v>24</v>
      </c>
      <c r="E20" s="19">
        <f t="shared" si="0"/>
        <v>0</v>
      </c>
      <c r="H20">
        <f t="shared" si="4"/>
        <v>14</v>
      </c>
      <c r="I20" t="s">
        <v>22</v>
      </c>
      <c r="J20" s="19">
        <v>2</v>
      </c>
      <c r="K20" s="19">
        <v>52</v>
      </c>
      <c r="L20" s="19">
        <f t="shared" si="1"/>
        <v>3.7037037037037035E-2</v>
      </c>
      <c r="N20">
        <f t="shared" si="5"/>
        <v>14</v>
      </c>
      <c r="O20" t="s">
        <v>22</v>
      </c>
      <c r="P20" s="19">
        <v>48</v>
      </c>
      <c r="Q20" s="19">
        <v>6</v>
      </c>
      <c r="R20" s="19">
        <f t="shared" si="2"/>
        <v>0.88888888888888884</v>
      </c>
      <c r="T20" s="25" t="s">
        <v>101</v>
      </c>
    </row>
    <row r="21" spans="1:20" x14ac:dyDescent="0.2">
      <c r="A21">
        <f t="shared" si="3"/>
        <v>15</v>
      </c>
      <c r="B21" t="s">
        <v>23</v>
      </c>
      <c r="C21" s="19">
        <v>0</v>
      </c>
      <c r="D21" s="19">
        <v>16</v>
      </c>
      <c r="E21" s="19">
        <f t="shared" si="0"/>
        <v>0</v>
      </c>
      <c r="H21">
        <f t="shared" si="4"/>
        <v>15</v>
      </c>
      <c r="I21" t="s">
        <v>23</v>
      </c>
      <c r="J21" s="19">
        <v>3</v>
      </c>
      <c r="K21" s="19">
        <v>48</v>
      </c>
      <c r="L21" s="19">
        <f t="shared" si="1"/>
        <v>5.8823529411764705E-2</v>
      </c>
      <c r="N21">
        <f t="shared" si="5"/>
        <v>15</v>
      </c>
      <c r="O21" t="s">
        <v>23</v>
      </c>
      <c r="P21" s="19">
        <v>32</v>
      </c>
      <c r="Q21" s="19">
        <v>19</v>
      </c>
      <c r="R21" s="19">
        <f t="shared" si="2"/>
        <v>0.62745098039215685</v>
      </c>
      <c r="T21" s="25" t="s">
        <v>102</v>
      </c>
    </row>
    <row r="22" spans="1:20" x14ac:dyDescent="0.2">
      <c r="A22">
        <f t="shared" si="3"/>
        <v>16</v>
      </c>
      <c r="B22" t="s">
        <v>24</v>
      </c>
      <c r="C22" s="19">
        <v>0</v>
      </c>
      <c r="D22" s="19">
        <v>0</v>
      </c>
      <c r="E22" s="19">
        <f>C22</f>
        <v>0</v>
      </c>
      <c r="H22">
        <f t="shared" si="4"/>
        <v>16</v>
      </c>
      <c r="I22" t="s">
        <v>24</v>
      </c>
      <c r="J22" s="19">
        <v>14</v>
      </c>
      <c r="K22" s="19">
        <v>72</v>
      </c>
      <c r="L22" s="19">
        <f t="shared" si="1"/>
        <v>0.16279069767441862</v>
      </c>
      <c r="N22">
        <f t="shared" si="5"/>
        <v>16</v>
      </c>
      <c r="O22" t="s">
        <v>24</v>
      </c>
      <c r="P22" s="19">
        <v>21</v>
      </c>
      <c r="Q22" s="19">
        <v>65</v>
      </c>
      <c r="R22" s="19">
        <f t="shared" si="2"/>
        <v>0.2441860465116279</v>
      </c>
    </row>
    <row r="23" spans="1:20" x14ac:dyDescent="0.2">
      <c r="A23">
        <f t="shared" si="3"/>
        <v>17</v>
      </c>
      <c r="B23" t="s">
        <v>25</v>
      </c>
      <c r="C23" s="19">
        <v>70</v>
      </c>
      <c r="D23" s="19">
        <v>98</v>
      </c>
      <c r="E23" s="19">
        <f t="shared" si="0"/>
        <v>0.41666666666666669</v>
      </c>
      <c r="H23">
        <f t="shared" si="4"/>
        <v>17</v>
      </c>
      <c r="I23" t="s">
        <v>25</v>
      </c>
      <c r="J23" s="19">
        <v>102</v>
      </c>
      <c r="K23" s="19">
        <v>145</v>
      </c>
      <c r="L23" s="19">
        <f t="shared" si="1"/>
        <v>0.41295546558704455</v>
      </c>
      <c r="N23">
        <f t="shared" si="5"/>
        <v>17</v>
      </c>
      <c r="O23" t="s">
        <v>25</v>
      </c>
      <c r="P23" s="19">
        <v>111</v>
      </c>
      <c r="Q23" s="19">
        <v>136</v>
      </c>
      <c r="R23" s="19">
        <f t="shared" si="2"/>
        <v>0.44939271255060731</v>
      </c>
    </row>
    <row r="24" spans="1:20" x14ac:dyDescent="0.2">
      <c r="A24">
        <f t="shared" si="3"/>
        <v>18</v>
      </c>
      <c r="B24" t="s">
        <v>26</v>
      </c>
      <c r="C24" s="19">
        <v>1</v>
      </c>
      <c r="D24" s="19">
        <v>32</v>
      </c>
      <c r="E24" s="19">
        <f t="shared" si="0"/>
        <v>3.0303030303030304E-2</v>
      </c>
      <c r="H24">
        <f t="shared" si="4"/>
        <v>18</v>
      </c>
      <c r="I24" t="s">
        <v>26</v>
      </c>
      <c r="J24" s="19">
        <v>8</v>
      </c>
      <c r="K24" s="19">
        <v>79</v>
      </c>
      <c r="L24" s="19">
        <f t="shared" si="1"/>
        <v>9.1954022988505746E-2</v>
      </c>
      <c r="N24">
        <f t="shared" si="5"/>
        <v>18</v>
      </c>
      <c r="O24" t="s">
        <v>26</v>
      </c>
      <c r="P24" s="19">
        <v>68</v>
      </c>
      <c r="Q24" s="19">
        <v>19</v>
      </c>
      <c r="R24" s="19">
        <f t="shared" si="2"/>
        <v>0.7816091954022989</v>
      </c>
    </row>
  </sheetData>
  <conditionalFormatting sqref="E7:E24">
    <cfRule type="top10" dxfId="13" priority="3" rank="5"/>
  </conditionalFormatting>
  <conditionalFormatting sqref="L7:L24">
    <cfRule type="top10" dxfId="12" priority="2" rank="5"/>
  </conditionalFormatting>
  <conditionalFormatting sqref="R7:R24">
    <cfRule type="top10" dxfId="11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DL_modelsVS.swSimulation</vt:lpstr>
      <vt:lpstr>Opp_Different Overlap_DLModels</vt:lpstr>
      <vt:lpstr>Opp_DiffHiddenDimSizes_DLModels</vt:lpstr>
      <vt:lpstr>Dog_DLModels</vt:lpstr>
      <vt:lpstr>PAMAP_DLModels</vt:lpstr>
      <vt:lpstr>UCISmartphoneRAW_DLModels</vt:lpstr>
      <vt:lpstr>UCISmartphoneProcessed_DLModels</vt:lpstr>
      <vt:lpstr>UCISmartphoneRaw_SWSimulation</vt:lpstr>
      <vt:lpstr>Opp_SWSimulation</vt:lpstr>
      <vt:lpstr>Opp48_SWSimulation</vt:lpstr>
      <vt:lpstr>UCISmartphoneProc_SWSimulation</vt:lpstr>
      <vt:lpstr>PAMAP2_SWSimulation</vt:lpstr>
      <vt:lpstr>DOG_SWSimulation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2017-07-24T19:50:23Z</dcterms:created>
  <dcterms:modified xsi:type="dcterms:W3CDTF">2017-08-10T21:07:27Z</dcterms:modified>
</cp:coreProperties>
</file>