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11445" yWindow="0" windowWidth="11685" windowHeight="13770"/>
  </bookViews>
  <sheets>
    <sheet name="allData_analysis" sheetId="1" r:id="rId1"/>
    <sheet name="AST_CROSSTAB" sheetId="4" r:id="rId2"/>
    <sheet name="Sheet1" sheetId="13" r:id="rId3"/>
    <sheet name="serotype_comparison" sheetId="5" r:id="rId4"/>
    <sheet name="gpsc_ast" sheetId="6" r:id="rId5"/>
    <sheet name="gpsc_ast_crosstab" sheetId="9" r:id="rId6"/>
    <sheet name="gpsc_serotype" sheetId="7" r:id="rId7"/>
    <sheet name="gpsc_sero_crosstab" sheetId="10" r:id="rId8"/>
    <sheet name="gpsc_inv" sheetId="8" r:id="rId9"/>
    <sheet name="gpsc_inv_crosstab" sheetId="11" r:id="rId10"/>
    <sheet name="Sheet11" sheetId="12" r:id="rId11"/>
  </sheets>
  <definedNames>
    <definedName name="_xlnm._FilterDatabase" localSheetId="0" hidden="1">allData_analysis!$A$1:$CY$198</definedName>
  </definedNames>
  <calcPr calcId="144525"/>
  <pivotCaches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2" i="1"/>
  <c r="AI83" i="1"/>
  <c r="AI84" i="1"/>
  <c r="AI85" i="1"/>
  <c r="AI87" i="1"/>
  <c r="AI88" i="1"/>
  <c r="AI89" i="1"/>
  <c r="AI90" i="1"/>
  <c r="AI91" i="1"/>
  <c r="AI92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9" i="1"/>
  <c r="AI130" i="1"/>
  <c r="AI131" i="1"/>
  <c r="AI132" i="1"/>
  <c r="AI133" i="1"/>
  <c r="AI134" i="1"/>
  <c r="AI135" i="1"/>
  <c r="AI136" i="1"/>
  <c r="AI137" i="1"/>
  <c r="AI138" i="1"/>
  <c r="AI140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5" i="1"/>
  <c r="AI156" i="1"/>
  <c r="AI157" i="1"/>
  <c r="AI158" i="1"/>
  <c r="AI159" i="1"/>
  <c r="AI160" i="1"/>
  <c r="AI161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2" i="1"/>
  <c r="J7" i="1" l="1"/>
  <c r="J6" i="1"/>
  <c r="J33" i="1"/>
  <c r="J31" i="1"/>
  <c r="J30" i="1"/>
  <c r="J29" i="1"/>
  <c r="J28" i="1"/>
  <c r="J27" i="1"/>
  <c r="J26" i="1"/>
  <c r="J25" i="1"/>
  <c r="J24" i="1"/>
  <c r="J23" i="1"/>
  <c r="J22" i="1"/>
  <c r="J17" i="1"/>
  <c r="J12" i="1"/>
  <c r="C15" i="11" l="1"/>
  <c r="C13" i="11"/>
  <c r="C11" i="11"/>
  <c r="C9" i="11"/>
  <c r="C7" i="11"/>
  <c r="C5" i="11"/>
  <c r="B15" i="11"/>
  <c r="B13" i="11"/>
  <c r="B11" i="11"/>
  <c r="B9" i="11"/>
  <c r="B7" i="11"/>
  <c r="B5" i="11"/>
  <c r="A15" i="11"/>
  <c r="A13" i="11"/>
  <c r="A11" i="11"/>
  <c r="A9" i="11"/>
  <c r="A7" i="11"/>
  <c r="V44" i="10"/>
  <c r="V42" i="10"/>
  <c r="V40" i="10"/>
  <c r="V36" i="10"/>
  <c r="C44" i="10"/>
  <c r="C38" i="10"/>
  <c r="C34" i="10"/>
  <c r="V29" i="10"/>
  <c r="V25" i="10"/>
  <c r="V23" i="10"/>
  <c r="M21" i="10"/>
  <c r="M19" i="10"/>
  <c r="C29" i="10"/>
  <c r="C27" i="10"/>
  <c r="C23" i="10"/>
  <c r="C21" i="10"/>
  <c r="V14" i="10"/>
  <c r="V12" i="10"/>
  <c r="M6" i="10"/>
  <c r="M4" i="10"/>
  <c r="C12" i="10"/>
  <c r="C10" i="10"/>
  <c r="C6" i="10"/>
  <c r="C4" i="10"/>
  <c r="V31" i="10"/>
  <c r="M31" i="10"/>
  <c r="M44" i="10" s="1"/>
  <c r="C31" i="10"/>
  <c r="V16" i="10"/>
  <c r="V21" i="10" s="1"/>
  <c r="M16" i="10"/>
  <c r="M29" i="10" s="1"/>
  <c r="C16" i="10"/>
  <c r="C25" i="10" s="1"/>
  <c r="V1" i="10"/>
  <c r="V10" i="10" s="1"/>
  <c r="M1" i="10"/>
  <c r="M8" i="10" s="1"/>
  <c r="C1" i="10"/>
  <c r="C14" i="10" s="1"/>
  <c r="C37" i="10"/>
  <c r="M37" i="10"/>
  <c r="V37" i="10"/>
  <c r="V38" i="10" s="1"/>
  <c r="V22" i="10"/>
  <c r="V35" i="10"/>
  <c r="M35" i="10"/>
  <c r="C35" i="10"/>
  <c r="C36" i="10" s="1"/>
  <c r="V20" i="10"/>
  <c r="V18" i="10"/>
  <c r="V19" i="10" s="1"/>
  <c r="V43" i="10"/>
  <c r="M43" i="10"/>
  <c r="C43" i="10"/>
  <c r="V28" i="10"/>
  <c r="V41" i="10"/>
  <c r="M41" i="10"/>
  <c r="C41" i="10"/>
  <c r="C42" i="10" s="1"/>
  <c r="V26" i="10"/>
  <c r="V27" i="10" s="1"/>
  <c r="V39" i="10"/>
  <c r="M39" i="10"/>
  <c r="C39" i="10"/>
  <c r="C40" i="10" s="1"/>
  <c r="V24" i="10"/>
  <c r="V33" i="10"/>
  <c r="V34" i="10" s="1"/>
  <c r="M33" i="10"/>
  <c r="C33" i="10"/>
  <c r="L29" i="10"/>
  <c r="L27" i="10"/>
  <c r="L25" i="10"/>
  <c r="L23" i="10"/>
  <c r="L21" i="10"/>
  <c r="L19" i="10"/>
  <c r="M28" i="10"/>
  <c r="M26" i="10"/>
  <c r="M24" i="10"/>
  <c r="M22" i="10"/>
  <c r="M23" i="10" s="1"/>
  <c r="V7" i="10"/>
  <c r="T44" i="10"/>
  <c r="T42" i="10"/>
  <c r="T40" i="10"/>
  <c r="T38" i="10"/>
  <c r="T36" i="10"/>
  <c r="K44" i="10"/>
  <c r="K42" i="10"/>
  <c r="K40" i="10"/>
  <c r="K38" i="10"/>
  <c r="K36" i="10"/>
  <c r="A44" i="10"/>
  <c r="A42" i="10"/>
  <c r="A40" i="10"/>
  <c r="A38" i="10"/>
  <c r="A36" i="10"/>
  <c r="T29" i="10"/>
  <c r="T27" i="10"/>
  <c r="T25" i="10"/>
  <c r="T23" i="10"/>
  <c r="T21" i="10"/>
  <c r="K29" i="10"/>
  <c r="K27" i="10"/>
  <c r="K25" i="10"/>
  <c r="K23" i="10"/>
  <c r="K21" i="10"/>
  <c r="A29" i="10"/>
  <c r="A27" i="10"/>
  <c r="A25" i="10"/>
  <c r="A23" i="10"/>
  <c r="A21" i="10"/>
  <c r="T14" i="10"/>
  <c r="T12" i="10"/>
  <c r="T10" i="10"/>
  <c r="T8" i="10"/>
  <c r="T6" i="10"/>
  <c r="K14" i="10"/>
  <c r="K12" i="10"/>
  <c r="K10" i="10"/>
  <c r="K8" i="10"/>
  <c r="K6" i="10"/>
  <c r="A14" i="10"/>
  <c r="A12" i="10"/>
  <c r="A10" i="10"/>
  <c r="A8" i="10"/>
  <c r="A6" i="10"/>
  <c r="V9" i="9"/>
  <c r="V7" i="9"/>
  <c r="V5" i="9"/>
  <c r="W24" i="9"/>
  <c r="W22" i="9"/>
  <c r="W20" i="9"/>
  <c r="L24" i="9"/>
  <c r="L22" i="9"/>
  <c r="L20" i="9"/>
  <c r="M11" i="9"/>
  <c r="M9" i="9"/>
  <c r="M5" i="9"/>
  <c r="L9" i="9"/>
  <c r="L5" i="9"/>
  <c r="B39" i="9"/>
  <c r="B37" i="9"/>
  <c r="B35" i="9"/>
  <c r="M39" i="9"/>
  <c r="M37" i="9"/>
  <c r="M35" i="9"/>
  <c r="U28" i="9"/>
  <c r="U26" i="9"/>
  <c r="U24" i="9"/>
  <c r="U22" i="9"/>
  <c r="U15" i="9"/>
  <c r="U13" i="9"/>
  <c r="U11" i="9"/>
  <c r="U9" i="9"/>
  <c r="U7" i="9"/>
  <c r="K45" i="9"/>
  <c r="K43" i="9"/>
  <c r="K41" i="9"/>
  <c r="K39" i="9"/>
  <c r="K37" i="9"/>
  <c r="K30" i="9"/>
  <c r="K28" i="9"/>
  <c r="K26" i="9"/>
  <c r="K24" i="9"/>
  <c r="K22" i="9"/>
  <c r="K15" i="9"/>
  <c r="K13" i="9"/>
  <c r="K11" i="9"/>
  <c r="K9" i="9"/>
  <c r="K7" i="9"/>
  <c r="A45" i="9"/>
  <c r="A43" i="9"/>
  <c r="A41" i="9"/>
  <c r="A39" i="9"/>
  <c r="A37" i="9"/>
  <c r="C28" i="9"/>
  <c r="C26" i="9"/>
  <c r="C24" i="9"/>
  <c r="C22" i="9"/>
  <c r="C20" i="9"/>
  <c r="B20" i="9"/>
  <c r="A30" i="9"/>
  <c r="A28" i="9"/>
  <c r="A26" i="9"/>
  <c r="A24" i="9"/>
  <c r="A22" i="9"/>
  <c r="C15" i="9"/>
  <c r="C13" i="9"/>
  <c r="C9" i="9"/>
  <c r="C7" i="9"/>
  <c r="C5" i="9"/>
  <c r="B5" i="9"/>
  <c r="A15" i="9"/>
  <c r="A13" i="9"/>
  <c r="A11" i="9"/>
  <c r="A9" i="9"/>
  <c r="A7" i="9"/>
  <c r="M12" i="10" l="1"/>
  <c r="M34" i="10"/>
  <c r="M14" i="10"/>
  <c r="M25" i="10"/>
  <c r="M36" i="10"/>
  <c r="V4" i="10"/>
  <c r="M27" i="10"/>
  <c r="M38" i="10"/>
  <c r="M10" i="10"/>
  <c r="V6" i="10"/>
  <c r="M40" i="10"/>
  <c r="V8" i="10"/>
  <c r="M42" i="10"/>
  <c r="C8" i="10"/>
  <c r="C19" i="10"/>
</calcChain>
</file>

<file path=xl/sharedStrings.xml><?xml version="1.0" encoding="utf-8"?>
<sst xmlns="http://schemas.openxmlformats.org/spreadsheetml/2006/main" count="9084" uniqueCount="1473">
  <si>
    <t>Batch date</t>
  </si>
  <si>
    <t>Sl.No</t>
  </si>
  <si>
    <t>SAMPLE ID</t>
  </si>
  <si>
    <t>Invasive/Non-invasive</t>
  </si>
  <si>
    <t>Hosp ID</t>
  </si>
  <si>
    <t>Year</t>
  </si>
  <si>
    <t>Date of specimen collection</t>
  </si>
  <si>
    <t>PreVacc</t>
  </si>
  <si>
    <t>SEROTYPE_quellung</t>
  </si>
  <si>
    <t>Genome Name</t>
  </si>
  <si>
    <t>PATIENT AGE</t>
  </si>
  <si>
    <t>GENDER</t>
  </si>
  <si>
    <t>SOURCE OF ISOLATE</t>
  </si>
  <si>
    <t>PnG</t>
  </si>
  <si>
    <t>Ceft</t>
  </si>
  <si>
    <t>Lev</t>
  </si>
  <si>
    <t>lev_int</t>
  </si>
  <si>
    <t>Ind cln</t>
  </si>
  <si>
    <t>Ery</t>
  </si>
  <si>
    <t>ery_int</t>
  </si>
  <si>
    <t>Cln</t>
  </si>
  <si>
    <t>cln_int</t>
  </si>
  <si>
    <t>Lnz</t>
  </si>
  <si>
    <t>Van</t>
  </si>
  <si>
    <t>Tet</t>
  </si>
  <si>
    <t>tet_int</t>
  </si>
  <si>
    <t>chlor</t>
  </si>
  <si>
    <t>chlor_int</t>
  </si>
  <si>
    <t>Cot</t>
  </si>
  <si>
    <t>cot_int</t>
  </si>
  <si>
    <t>Genome ID</t>
  </si>
  <si>
    <t>Strain</t>
  </si>
  <si>
    <t>Genome Length</t>
  </si>
  <si>
    <t>No. Contigs</t>
  </si>
  <si>
    <t>Smallest Contig</t>
  </si>
  <si>
    <t>Largest Contig</t>
  </si>
  <si>
    <t>Average Contig Length</t>
  </si>
  <si>
    <t>N50</t>
  </si>
  <si>
    <t>non-ATCG</t>
  </si>
  <si>
    <t>GC Content</t>
  </si>
  <si>
    <t>ST</t>
  </si>
  <si>
    <t>aroE</t>
  </si>
  <si>
    <t>gdh</t>
  </si>
  <si>
    <t>gki</t>
  </si>
  <si>
    <t>recP</t>
  </si>
  <si>
    <t>spi</t>
  </si>
  <si>
    <t>xpt</t>
  </si>
  <si>
    <t>ddl</t>
  </si>
  <si>
    <t>folA</t>
  </si>
  <si>
    <t>folP</t>
  </si>
  <si>
    <t>gyrA</t>
  </si>
  <si>
    <t>parC</t>
  </si>
  <si>
    <t>parE</t>
  </si>
  <si>
    <t>ermB</t>
  </si>
  <si>
    <t>mefA</t>
  </si>
  <si>
    <t>tetM</t>
  </si>
  <si>
    <t>OTHERS2</t>
  </si>
  <si>
    <t>Contig</t>
  </si>
  <si>
    <t>Match ID</t>
  </si>
  <si>
    <t>Group</t>
  </si>
  <si>
    <t>Inc Match</t>
  </si>
  <si>
    <t>Percent Identity</t>
  </si>
  <si>
    <t>Match Coverage</t>
  </si>
  <si>
    <t>Contig Start</t>
  </si>
  <si>
    <t>Contig End</t>
  </si>
  <si>
    <t>Reference Start</t>
  </si>
  <si>
    <t>Reference End</t>
  </si>
  <si>
    <t>Serotype_wgs</t>
  </si>
  <si>
    <t>PCV13</t>
  </si>
  <si>
    <t>Species ID</t>
  </si>
  <si>
    <t>Reference ID</t>
  </si>
  <si>
    <t>Matching Hashes</t>
  </si>
  <si>
    <t>Mash Distance</t>
  </si>
  <si>
    <t>PBP1a</t>
  </si>
  <si>
    <t>PBP2b</t>
  </si>
  <si>
    <t>PBP2x</t>
  </si>
  <si>
    <t>amx</t>
  </si>
  <si>
    <t>amxMic</t>
  </si>
  <si>
    <t>croMeningitis</t>
  </si>
  <si>
    <t>croMic</t>
  </si>
  <si>
    <t>croNonMeningitis</t>
  </si>
  <si>
    <t>ctxMic</t>
  </si>
  <si>
    <t>cxm</t>
  </si>
  <si>
    <t>cxmMic</t>
  </si>
  <si>
    <t>mem</t>
  </si>
  <si>
    <t>memMic</t>
  </si>
  <si>
    <t>penMic</t>
  </si>
  <si>
    <t>Non-invasive</t>
  </si>
  <si>
    <t>Y</t>
  </si>
  <si>
    <t>Mix</t>
  </si>
  <si>
    <t>GPS_IN_SPN_JIP_3011</t>
  </si>
  <si>
    <t>M</t>
  </si>
  <si>
    <t>SPUTUM</t>
  </si>
  <si>
    <t>658cf988a71be13368f23486</t>
  </si>
  <si>
    <t>969;906</t>
  </si>
  <si>
    <t>f3266603a0583421e5757bdfbaea0fb44fab0ef4</t>
  </si>
  <si>
    <t>folA_I100L</t>
  </si>
  <si>
    <t>folP_aa_insert_57-70</t>
  </si>
  <si>
    <t>tetM_12</t>
  </si>
  <si>
    <t>NODE_10_length_100006_cov_30.979571</t>
  </si>
  <si>
    <t>repUS43_1_CDS12738(DOp1)_CP003584</t>
  </si>
  <si>
    <t>Rep_trans</t>
  </si>
  <si>
    <t>repUS43_1</t>
  </si>
  <si>
    <t>35C</t>
  </si>
  <si>
    <t>N</t>
  </si>
  <si>
    <t>NZ_FWVC01000317.1</t>
  </si>
  <si>
    <t>S</t>
  </si>
  <si>
    <t>11A</t>
  </si>
  <si>
    <t>GPS_IN_JIP_SPN_6422</t>
  </si>
  <si>
    <t>658cf988a71be126daf2347b</t>
  </si>
  <si>
    <t>4a005e07f70a0bc25848edd063ded93a9463a185</t>
  </si>
  <si>
    <t>6E(6B)</t>
  </si>
  <si>
    <t>NZ_CQVM01000001.1</t>
  </si>
  <si>
    <t>GPS_IN_JIPMER-6</t>
  </si>
  <si>
    <t>658cf988a71be176aaf23483</t>
  </si>
  <si>
    <t>tetM_8</t>
  </si>
  <si>
    <t>19A</t>
  </si>
  <si>
    <t>NZ_FHRU01000001.1</t>
  </si>
  <si>
    <t>R</t>
  </si>
  <si>
    <t>I</t>
  </si>
  <si>
    <t>SF3436</t>
  </si>
  <si>
    <t>Invasive</t>
  </si>
  <si>
    <t>G-326452</t>
  </si>
  <si>
    <t>24A</t>
  </si>
  <si>
    <t>GPS_IN_SPN_SF3436</t>
  </si>
  <si>
    <t>F</t>
  </si>
  <si>
    <t>PLEURAL FLUID</t>
  </si>
  <si>
    <t>658cf988a71be156f7f2348c</t>
  </si>
  <si>
    <t>tetM_2</t>
  </si>
  <si>
    <t>19F</t>
  </si>
  <si>
    <t>NZ_NIFF01000010.1</t>
  </si>
  <si>
    <t>NEW</t>
  </si>
  <si>
    <t>SF1916</t>
  </si>
  <si>
    <t>F-729036</t>
  </si>
  <si>
    <t>ERR2090225</t>
  </si>
  <si>
    <t>CSF</t>
  </si>
  <si>
    <t>6191fed29d8e952fc388744b</t>
  </si>
  <si>
    <t>NODE_5_length_133757_cov_31.687235</t>
  </si>
  <si>
    <t>06A</t>
  </si>
  <si>
    <t>NZ_CRUB01000001.1</t>
  </si>
  <si>
    <t>SF1927</t>
  </si>
  <si>
    <t>F-544507</t>
  </si>
  <si>
    <t>ERR3227834</t>
  </si>
  <si>
    <t>618e059f15901b2edaf29efa</t>
  </si>
  <si>
    <t>NODE_6_length_118431_cov_34.856945</t>
  </si>
  <si>
    <t>NZ_AILC01000012.1</t>
  </si>
  <si>
    <t>NODE_5_length_152925_cov_14.049612</t>
  </si>
  <si>
    <t>18C</t>
  </si>
  <si>
    <t>NZ_FDOQ01000001.1</t>
  </si>
  <si>
    <t>G-463383</t>
  </si>
  <si>
    <t>NT</t>
  </si>
  <si>
    <t>GPS_IN_SPN_JIP_1580</t>
  </si>
  <si>
    <t>658cf988a71be17e60f23485</t>
  </si>
  <si>
    <t>tetM_5</t>
  </si>
  <si>
    <t>NODE_1_length_322450_cov_43.278339</t>
  </si>
  <si>
    <t>16F</t>
  </si>
  <si>
    <t>NZ_CHNL01000001.1</t>
  </si>
  <si>
    <t>ERR4784551</t>
  </si>
  <si>
    <t>618e05da207e0371a86b27eb</t>
  </si>
  <si>
    <t>79ea2adccb2af5c9586ee4fc0151aabf874fc9dc</t>
  </si>
  <si>
    <t>df7a1138860cea71f8b779fc21f6760b92199447</t>
  </si>
  <si>
    <t>NZ_CRLU01000001.1</t>
  </si>
  <si>
    <t>A9950</t>
  </si>
  <si>
    <t>GPS_IN_SPN_JIP_A9950</t>
  </si>
  <si>
    <t>BLOOD</t>
  </si>
  <si>
    <t>658cf988a71be13668f2348b</t>
  </si>
  <si>
    <t>NODE_6_length_118204_cov_45.038711</t>
  </si>
  <si>
    <t>NZ_FWTK01000320.1</t>
  </si>
  <si>
    <t>ERR4784667</t>
  </si>
  <si>
    <t>618e0620207e031f816b2805</t>
  </si>
  <si>
    <t>NODE_3_length_265201_cov_32.789587</t>
  </si>
  <si>
    <t>NZ_UHGE01000005.1</t>
  </si>
  <si>
    <t>ERR4784547</t>
  </si>
  <si>
    <t>PUS</t>
  </si>
  <si>
    <t>618e05ba15901b6fa0f29efb</t>
  </si>
  <si>
    <t>904;9</t>
  </si>
  <si>
    <t>NODE_2_length_192601_cov_33.693904</t>
  </si>
  <si>
    <t>NZ_CIBT01000001.1</t>
  </si>
  <si>
    <t>GPS_IN_JIP_SPN_2585</t>
  </si>
  <si>
    <t>ERR4784688</t>
  </si>
  <si>
    <t>NS</t>
  </si>
  <si>
    <t>658cf988a71be10c3cf23478</t>
  </si>
  <si>
    <t>ecf3d323852d2da6d3fec3b4459c0235d76349f6</t>
  </si>
  <si>
    <t>parC_S79F</t>
  </si>
  <si>
    <t>35A</t>
  </si>
  <si>
    <t>NZ_CKHI01000001.1</t>
  </si>
  <si>
    <t>G-542853</t>
  </si>
  <si>
    <t>GPS_IN_SPN_JIP_3941</t>
  </si>
  <si>
    <t>658cf988a71be14b1bf23488</t>
  </si>
  <si>
    <t>23F</t>
  </si>
  <si>
    <t>ERR4784684</t>
  </si>
  <si>
    <t>618e065e207e034abc6b2809</t>
  </si>
  <si>
    <t>cat_pC194</t>
  </si>
  <si>
    <t>NODE_9_length_104231_cov_34.302914</t>
  </si>
  <si>
    <t>rep13_4_rep(pKH13)_EU170347</t>
  </si>
  <si>
    <t>Rep1</t>
  </si>
  <si>
    <t>rep13_4</t>
  </si>
  <si>
    <t>NZ_CNUC02000001.1</t>
  </si>
  <si>
    <t>ERR4784692</t>
  </si>
  <si>
    <t>618e0691207e0323486b280b</t>
  </si>
  <si>
    <t>NODE_6_length_119036_cov_30.254017</t>
  </si>
  <si>
    <t>09V</t>
  </si>
  <si>
    <t>NZ_VFBI01000067.1</t>
  </si>
  <si>
    <t>15C</t>
  </si>
  <si>
    <t>NZ_CLIR01000001.1</t>
  </si>
  <si>
    <t>EX3714</t>
  </si>
  <si>
    <t>ERR3227765</t>
  </si>
  <si>
    <t>618e107e207e0355ab6b2858</t>
  </si>
  <si>
    <t>NC_022655.1</t>
  </si>
  <si>
    <t>P276</t>
  </si>
  <si>
    <t>G-165338</t>
  </si>
  <si>
    <t>ERR4784676</t>
  </si>
  <si>
    <t>618e063a207e034e046b2807</t>
  </si>
  <si>
    <t>ERR4784696</t>
  </si>
  <si>
    <t>ET ASP</t>
  </si>
  <si>
    <t>618e06ab15901b8422f29f43</t>
  </si>
  <si>
    <t>NODE_4_length_118204_cov_34.598332</t>
  </si>
  <si>
    <t>NZ_CHBG02000001.1</t>
  </si>
  <si>
    <t>H-561797</t>
  </si>
  <si>
    <t>GPS_IN_SPN_JIP_6816</t>
  </si>
  <si>
    <t>658cf988a71be1ed6bf2348a</t>
  </si>
  <si>
    <t>NODE_6_length_118203_cov_26.331394</t>
  </si>
  <si>
    <t>NZ_CFQW02000001.1</t>
  </si>
  <si>
    <t>SF4572</t>
  </si>
  <si>
    <t>GPS_IN_JIP_SPN_SF4572</t>
  </si>
  <si>
    <t>658cf988a71be1089ff23482</t>
  </si>
  <si>
    <t>NZ_CQWY01000001.1</t>
  </si>
  <si>
    <t>SRR8879299</t>
  </si>
  <si>
    <t>618e08a715901b82d1f29f49</t>
  </si>
  <si>
    <t>ERR3227775</t>
  </si>
  <si>
    <t>618e0503207e036d9f6b27e5</t>
  </si>
  <si>
    <t>NZ_FHQQ01000001.1</t>
  </si>
  <si>
    <t>SF4850</t>
  </si>
  <si>
    <t>ERR3227773</t>
  </si>
  <si>
    <t>618e04e715901b73cdf29ef2</t>
  </si>
  <si>
    <t>NODE_3_length_161099_cov_31.656460</t>
  </si>
  <si>
    <t>NZ_CMIC01000001.1</t>
  </si>
  <si>
    <t>P766</t>
  </si>
  <si>
    <t>ERR3227779</t>
  </si>
  <si>
    <t>618e052315901be2ccf29ef5</t>
  </si>
  <si>
    <t>NODE_33_length_3259_cov_343.350949</t>
  </si>
  <si>
    <t>rep36_2_rep(pDP1)_AF047696</t>
  </si>
  <si>
    <t>rep36_2</t>
  </si>
  <si>
    <t>NZ_CRHN01000001.1</t>
  </si>
  <si>
    <t>P20011</t>
  </si>
  <si>
    <t>H-599926</t>
  </si>
  <si>
    <t>ERR3227784</t>
  </si>
  <si>
    <t>618e058015901b299ef29ef9</t>
  </si>
  <si>
    <t>NODE_4_length_161099_cov_29.853006</t>
  </si>
  <si>
    <t>A2258</t>
  </si>
  <si>
    <t>H-442004</t>
  </si>
  <si>
    <t>ERR3227767</t>
  </si>
  <si>
    <t>618e047a15901b9ed5f29eee</t>
  </si>
  <si>
    <t>15A</t>
  </si>
  <si>
    <t>NZ_FYVQ01000051.1</t>
  </si>
  <si>
    <t>A1645</t>
  </si>
  <si>
    <t>ERR3227746</t>
  </si>
  <si>
    <t>618e0178207e03750e6b27e1</t>
  </si>
  <si>
    <t>NZ_CKUP01000001.1</t>
  </si>
  <si>
    <t>SF621</t>
  </si>
  <si>
    <t>6A</t>
  </si>
  <si>
    <t>SRR8879296</t>
  </si>
  <si>
    <t>ASCITIC FLUID</t>
  </si>
  <si>
    <t>618e0be8207e039abf6b2812</t>
  </si>
  <si>
    <t>NZ_VFBK01000074.1</t>
  </si>
  <si>
    <t>A1917</t>
  </si>
  <si>
    <t>H-436336</t>
  </si>
  <si>
    <t>ERR3227783</t>
  </si>
  <si>
    <t>618e0568207e032ec76b27e7</t>
  </si>
  <si>
    <t>NODE_12_length_53031_cov_30.423392</t>
  </si>
  <si>
    <t>NZ_CLPK01000001.1</t>
  </si>
  <si>
    <t>P776</t>
  </si>
  <si>
    <t>E-657628</t>
  </si>
  <si>
    <t>ERR3227781</t>
  </si>
  <si>
    <t>618e053e15901b4965f29ef7</t>
  </si>
  <si>
    <t>NODE_31_length_3259_cov_470.517722</t>
  </si>
  <si>
    <t>6A/B</t>
  </si>
  <si>
    <t>SRR8879298</t>
  </si>
  <si>
    <t>618e088c207e0379016b2811</t>
  </si>
  <si>
    <t>NODE_1_length_142579_cov_11.780259</t>
  </si>
  <si>
    <t>NZ_VFBJ01000084.1</t>
  </si>
  <si>
    <t>ERR3227771</t>
  </si>
  <si>
    <t>618e04c415901b7f8df29ef1</t>
  </si>
  <si>
    <t>15B</t>
  </si>
  <si>
    <t>NZ_CRNY01000001.1</t>
  </si>
  <si>
    <t>P924</t>
  </si>
  <si>
    <t>F-351656</t>
  </si>
  <si>
    <t>9V/A</t>
  </si>
  <si>
    <t>GPS_IN_JIP_SPN_P924</t>
  </si>
  <si>
    <t>SRR8879297</t>
  </si>
  <si>
    <t>658cf988a71be1a373f23481</t>
  </si>
  <si>
    <t>NODE_6_length_119043_cov_24.989936</t>
  </si>
  <si>
    <t>H-967098</t>
  </si>
  <si>
    <t>CRL_SPN_07_S4</t>
  </si>
  <si>
    <t>658cf987a71be1052bf233d1</t>
  </si>
  <si>
    <t>35D</t>
  </si>
  <si>
    <t>NZ_CKCO01000001.1</t>
  </si>
  <si>
    <t>B23927</t>
  </si>
  <si>
    <t>J-035140</t>
  </si>
  <si>
    <t>CRL_SPN_02_S1</t>
  </si>
  <si>
    <t>658cf988a71be13fb9f2348d</t>
  </si>
  <si>
    <t>NODE_43_length_2945_cov_222.010190</t>
  </si>
  <si>
    <t>NZ_PHTS01000097.1</t>
  </si>
  <si>
    <t>B21333</t>
  </si>
  <si>
    <t>J-022297</t>
  </si>
  <si>
    <t>CRL_SPN_06_S3</t>
  </si>
  <si>
    <t>658cf988a71be121cdf2348f</t>
  </si>
  <si>
    <t>036c90da2a19f0b8f9621c0fbadd639a2ffc132c</t>
  </si>
  <si>
    <t>NZ_FIWQ01000001.1</t>
  </si>
  <si>
    <t>B21699</t>
  </si>
  <si>
    <t>J-022819</t>
  </si>
  <si>
    <t>GPS_IN_CRL_SPN_4</t>
  </si>
  <si>
    <t>658cf988a71be1ca40f233f6</t>
  </si>
  <si>
    <t>NODE_2_length_320958_cov_41.178002</t>
  </si>
  <si>
    <t>NZ_CNAJ01000001.1</t>
  </si>
  <si>
    <t>SF5006</t>
  </si>
  <si>
    <t>CRL_SPN_08_S5</t>
  </si>
  <si>
    <t>658cf987a71be1e4e7f233d2</t>
  </si>
  <si>
    <t>E-792127</t>
  </si>
  <si>
    <t>9V</t>
  </si>
  <si>
    <t>CRL_SPN_13_S6</t>
  </si>
  <si>
    <t>658cf987a71be12eedf233d3</t>
  </si>
  <si>
    <t>b73638d3b56579fe030b2524ff7194b692549192</t>
  </si>
  <si>
    <t>1400a9058e4a1c12143f1ac50e09bf6e702a9075</t>
  </si>
  <si>
    <t>NODE_5_length_118946_cov_13.535983</t>
  </si>
  <si>
    <t>G-324884</t>
  </si>
  <si>
    <t>CRL_SPN_14_S7</t>
  </si>
  <si>
    <t>658cf987a71be1d322f233d4</t>
  </si>
  <si>
    <t>c8be3c2f45b0b8e7e1caebd69a2c994704df9cf9</t>
  </si>
  <si>
    <t>15bebe9929879689098bc52b65d99e0bfe47ac0e</t>
  </si>
  <si>
    <t>NZ_FDYY01000001.1</t>
  </si>
  <si>
    <t>J-051077</t>
  </si>
  <si>
    <t>CRL_SPN_20_S13</t>
  </si>
  <si>
    <t>658cf987a71be197fbf233da</t>
  </si>
  <si>
    <t>NODE_13_length_63333_cov_16.300266</t>
  </si>
  <si>
    <t>NZ_CKNA01000001.1</t>
  </si>
  <si>
    <t>J-056329</t>
  </si>
  <si>
    <t>CRL_SPN_15_S8</t>
  </si>
  <si>
    <t>658cf987a71be17f62f233d5</t>
  </si>
  <si>
    <t>H-662898</t>
  </si>
  <si>
    <t>CRL_SPN_16_S9</t>
  </si>
  <si>
    <t>658cf987a71be16eb9f233d6</t>
  </si>
  <si>
    <t>J-086016</t>
  </si>
  <si>
    <t>CRL_SPN_17_S10</t>
  </si>
  <si>
    <t>CONJUNCTIVAL SWAB</t>
  </si>
  <si>
    <t>658cf987a71be1e778f233d7</t>
  </si>
  <si>
    <t>95f0154b2e78a918dec8d4004a8e2c7da31cb3bf</t>
  </si>
  <si>
    <t>NZ_CHQT01000001.1</t>
  </si>
  <si>
    <t>J-090948</t>
  </si>
  <si>
    <t>33F</t>
  </si>
  <si>
    <t>CRL_SPN_18_S11</t>
  </si>
  <si>
    <t>658cf987a71be15127f233d8</t>
  </si>
  <si>
    <t>tetM_1</t>
  </si>
  <si>
    <t>NODE_16_length_50673_cov_9.613405</t>
  </si>
  <si>
    <t>NZ_FHWD01000001.1</t>
  </si>
  <si>
    <t>J-090848</t>
  </si>
  <si>
    <t>CRL_SPN_35_S21</t>
  </si>
  <si>
    <t>658cf987a71be1162ef233e1</t>
  </si>
  <si>
    <t>NODE_8_length_106875_cov_11.057595</t>
  </si>
  <si>
    <t>NZ_FECK01000001.1</t>
  </si>
  <si>
    <t>J-091884</t>
  </si>
  <si>
    <t>CRL_SPN_19_S12</t>
  </si>
  <si>
    <t>658cf987a71be1099df233d9</t>
  </si>
  <si>
    <t>EX4584</t>
  </si>
  <si>
    <t>J-024074</t>
  </si>
  <si>
    <t>CRL_SPN_23_S14</t>
  </si>
  <si>
    <t>KNEE ASPIRATE</t>
  </si>
  <si>
    <t>658cf987a71be1f416f233db</t>
  </si>
  <si>
    <t>15ccc2835c7671fdc8398d37e5578bb4b5033564</t>
  </si>
  <si>
    <t>383b729ffbb3b1434589fce2180420a7aa7c907e</t>
  </si>
  <si>
    <t>8c2fd35d2b375f27828b0d689e3a1e48ca0cd290</t>
  </si>
  <si>
    <t>NODE_95_length_3040_cov_294.560014</t>
  </si>
  <si>
    <t>NZ_AIKB01000019.1</t>
  </si>
  <si>
    <t>SF2320</t>
  </si>
  <si>
    <t>J-102905</t>
  </si>
  <si>
    <t>CRL_SPN_27_S17</t>
  </si>
  <si>
    <t>658cf987a71be12d73f233dd</t>
  </si>
  <si>
    <t>ac2567ae483b7afc6b21359301f572621f86e4fd</t>
  </si>
  <si>
    <t>c2871659e44360870a0249f72ef91b41f533757a</t>
  </si>
  <si>
    <t>B12510</t>
  </si>
  <si>
    <t>J-110591</t>
  </si>
  <si>
    <t>CRL_SPN_25_S16</t>
  </si>
  <si>
    <t>658cf987a71be18601f233dc</t>
  </si>
  <si>
    <t>NZ_JAAQQD010000001.1</t>
  </si>
  <si>
    <t>J-112251</t>
  </si>
  <si>
    <t>CRL_SPN_29_S18</t>
  </si>
  <si>
    <t>658cf987a71be148c0f233de</t>
  </si>
  <si>
    <t>J-028074</t>
  </si>
  <si>
    <t>GPS_IN_CRL_SPN_31</t>
  </si>
  <si>
    <t>EAR SWAB</t>
  </si>
  <si>
    <t>658cf988a71be1fa12f233f8</t>
  </si>
  <si>
    <t>NODE_5_length_152683_cov_26.361997</t>
  </si>
  <si>
    <t>B14465</t>
  </si>
  <si>
    <t>H-647932</t>
  </si>
  <si>
    <t>CRL_SPN_32_S19</t>
  </si>
  <si>
    <t>658cf987a71be1455ef233df</t>
  </si>
  <si>
    <t>795fd3e3488fbe06194629e65bfb352f0d0ac06f</t>
  </si>
  <si>
    <t>NZ_CNPD02000001.1</t>
  </si>
  <si>
    <t>J-068711</t>
  </si>
  <si>
    <t>GPS_IN_CRL_SPN_28</t>
  </si>
  <si>
    <t>BRONCHOALVEOLAR LAVAGE</t>
  </si>
  <si>
    <t>658cf988a71be170b4f233f7</t>
  </si>
  <si>
    <t>NODE_9_length_80870_cov_19.836996</t>
  </si>
  <si>
    <t>J-122831</t>
  </si>
  <si>
    <t>CRL_SPN_33_S20</t>
  </si>
  <si>
    <t>659502f0c4c52f1b073791b1</t>
  </si>
  <si>
    <t>EX7831</t>
  </si>
  <si>
    <t>J-118361</t>
  </si>
  <si>
    <t>CRL_SPN_42_S22</t>
  </si>
  <si>
    <t>658cf987a71be16ecef233e2</t>
  </si>
  <si>
    <t>J-140464</t>
  </si>
  <si>
    <t>CRL_SPN_43_S23</t>
  </si>
  <si>
    <t>658cf987a71be14bcaf233e3</t>
  </si>
  <si>
    <t>NODE_9_length_68582_cov_21.903670</t>
  </si>
  <si>
    <t>J-135491</t>
  </si>
  <si>
    <t>CRL_SPN_46_S25</t>
  </si>
  <si>
    <t>658cf987a71be16929f233e5</t>
  </si>
  <si>
    <t>NZ_FHNE01000001.1</t>
  </si>
  <si>
    <t>J-139534</t>
  </si>
  <si>
    <t>Spn_44_S22</t>
  </si>
  <si>
    <t>659502f0c4c52ff9a73791b0</t>
  </si>
  <si>
    <t>978a9bd24ba202dfaf267d5e5bc0db9fceaad866</t>
  </si>
  <si>
    <t>47b11bc395536fe71fbf258c8d22d41100ef8cd3</t>
  </si>
  <si>
    <t>J-136986</t>
  </si>
  <si>
    <t>CRL_SPN_45_S24</t>
  </si>
  <si>
    <t>658cf987a71be14887f233e4</t>
  </si>
  <si>
    <t>NODE_4_length_118195_cov_19.947991</t>
  </si>
  <si>
    <t>G-140141</t>
  </si>
  <si>
    <t>SEROGROUP 6</t>
  </si>
  <si>
    <t>CRL_SPN_59_S31</t>
  </si>
  <si>
    <t>BRONCHIAL WASH</t>
  </si>
  <si>
    <t>658cf987a71be10afef233eb</t>
  </si>
  <si>
    <t>06C</t>
  </si>
  <si>
    <t>NZ_COEL02000001.1</t>
  </si>
  <si>
    <t>H-416185</t>
  </si>
  <si>
    <t>CRL_SPN_60_S32</t>
  </si>
  <si>
    <t>658cf987a71be17b03f233ec</t>
  </si>
  <si>
    <t>NODE_5_length_118946_cov_12.118859</t>
  </si>
  <si>
    <t>H-668269</t>
  </si>
  <si>
    <t>CRL_SPN_61_S33</t>
  </si>
  <si>
    <t>658cf987a71be18305f233ed</t>
  </si>
  <si>
    <t>NODE_5_length_119054_cov_18.792863</t>
  </si>
  <si>
    <t>J-150233</t>
  </si>
  <si>
    <t>CRL_SPN_62_S34</t>
  </si>
  <si>
    <t>658cf987a71be10904f233ee</t>
  </si>
  <si>
    <t>b8ab84ac2404e23685490dee066a0bc6b36c19ce</t>
  </si>
  <si>
    <t>89020bdf244d5014a140f5acbc0b3ac2d014abfd</t>
  </si>
  <si>
    <t>NODE_11_length_80583_cov_16.592615</t>
  </si>
  <si>
    <t>NZ_CMOT01000001.1</t>
  </si>
  <si>
    <t>Z-000245</t>
  </si>
  <si>
    <t>CRL_SPN_53_S26</t>
  </si>
  <si>
    <t>658cf987a71be19b65f233e6</t>
  </si>
  <si>
    <t>parE_D435N</t>
  </si>
  <si>
    <t>NODE_5_length_119035_cov_12.861161</t>
  </si>
  <si>
    <t>G-312527</t>
  </si>
  <si>
    <t>UNIDENTIFIED</t>
  </si>
  <si>
    <t>GPS_IN_CRL_SPN_52</t>
  </si>
  <si>
    <t>658cf988a71be15a63f233f9</t>
  </si>
  <si>
    <t>35B</t>
  </si>
  <si>
    <t>NZ_CNSZ02000001.1</t>
  </si>
  <si>
    <t>J-171513</t>
  </si>
  <si>
    <t>CRL_SPN_56_S28</t>
  </si>
  <si>
    <t>TRACHEAL ASP</t>
  </si>
  <si>
    <t>658cf987a71be185c9f233e8</t>
  </si>
  <si>
    <t>J-058515</t>
  </si>
  <si>
    <t>CRL_SPN_57_S29</t>
  </si>
  <si>
    <t>658cf987a71be1570df233e9</t>
  </si>
  <si>
    <t>B25182</t>
  </si>
  <si>
    <t>J-174644</t>
  </si>
  <si>
    <t>GPS_IN_CRL_SPN_55</t>
  </si>
  <si>
    <t>658cf988a71be18041f233fa</t>
  </si>
  <si>
    <t>NODE_9_length_80712_cov_20.876248</t>
  </si>
  <si>
    <t>B25147</t>
  </si>
  <si>
    <t>J-174567</t>
  </si>
  <si>
    <t>CRL_SPN_54_S27</t>
  </si>
  <si>
    <t>658cf987a71be160b9f233e7</t>
  </si>
  <si>
    <t>SF5143</t>
  </si>
  <si>
    <t>J-170336</t>
  </si>
  <si>
    <t>CRL_SPN_58_S30</t>
  </si>
  <si>
    <t>658cf987a71be12c2cf233ea</t>
  </si>
  <si>
    <t>NZ_FHKV01000001.1</t>
  </si>
  <si>
    <t>J-178521</t>
  </si>
  <si>
    <t>CRL_SPN_66_S35</t>
  </si>
  <si>
    <t>658cf987a71be160eaf233ef</t>
  </si>
  <si>
    <t>NODE_7_length_118946_cov_17.153365</t>
  </si>
  <si>
    <t>J-182927</t>
  </si>
  <si>
    <t>CRL_SPN_69_S38</t>
  </si>
  <si>
    <t>658cf988a71be141caf233f2</t>
  </si>
  <si>
    <t>gyrA_S81F</t>
  </si>
  <si>
    <t>J-180784</t>
  </si>
  <si>
    <t>CRL_SPN_68_S37</t>
  </si>
  <si>
    <t>658cf988a71be18651f233f1</t>
  </si>
  <si>
    <t>NODE_1_length_276009_cov_20.225516</t>
  </si>
  <si>
    <t>NZ_FFSV01000001.1</t>
  </si>
  <si>
    <t>SF5506</t>
  </si>
  <si>
    <t>J-180122</t>
  </si>
  <si>
    <t>6B</t>
  </si>
  <si>
    <t>CRL_SPN_67_S36</t>
  </si>
  <si>
    <t>PERITONEAL FLUID</t>
  </si>
  <si>
    <t>658cf988a71be14832f233f0</t>
  </si>
  <si>
    <t>J-040689</t>
  </si>
  <si>
    <t>GPS_IN_CRL_SPN_81</t>
  </si>
  <si>
    <t>658cf988a71be14fbff233fd</t>
  </si>
  <si>
    <t>NZ_PCZY01000010.1</t>
  </si>
  <si>
    <t>H-505408</t>
  </si>
  <si>
    <t>GPS_IN_CRL_SPN_80</t>
  </si>
  <si>
    <t>658cf988a71be1823ef233fc</t>
  </si>
  <si>
    <t>NZ_FHGE01000001.1</t>
  </si>
  <si>
    <t>B29157</t>
  </si>
  <si>
    <t>H-069163</t>
  </si>
  <si>
    <t>GPS_IN_CRL_SPN_79</t>
  </si>
  <si>
    <t>658cf988a71be13f5af233fb</t>
  </si>
  <si>
    <t>NZ_CNTW02000001.1</t>
  </si>
  <si>
    <t>J-178151</t>
  </si>
  <si>
    <t>GPS_IN_CRL_SPN_82</t>
  </si>
  <si>
    <t>658cf988a71be1cf99f233fe</t>
  </si>
  <si>
    <t>NODE_6_length_152927_cov_23.890734</t>
  </si>
  <si>
    <t>SF6046</t>
  </si>
  <si>
    <t>H-891099</t>
  </si>
  <si>
    <t>CRL_SPN_77_S40</t>
  </si>
  <si>
    <t>658cf988a71be17910f233f4</t>
  </si>
  <si>
    <t>2e0cecb24e200c4086d694cc5a20a7ac3cac43ea</t>
  </si>
  <si>
    <t>NODE_33_length_7169_cov_29.894767</t>
  </si>
  <si>
    <t>6E(6A)</t>
  </si>
  <si>
    <t>NZ_CPNY01000001.1</t>
  </si>
  <si>
    <t>B28457</t>
  </si>
  <si>
    <t>J-192170</t>
  </si>
  <si>
    <t>CRL_SPN_78_S41</t>
  </si>
  <si>
    <t>658cf988a71be134adf233f5</t>
  </si>
  <si>
    <t>NODE_4_length_118946_cov_30.106835</t>
  </si>
  <si>
    <t>EX11768</t>
  </si>
  <si>
    <t>F-502206</t>
  </si>
  <si>
    <t>CRL_SPN_76_S39</t>
  </si>
  <si>
    <t>658cf988a71be11bd7f233f3</t>
  </si>
  <si>
    <t>NODE_8_length_80613_cov_18.471707</t>
  </si>
  <si>
    <t>F-1466E</t>
  </si>
  <si>
    <t>GPS_IN_CRL_SPN_94</t>
  </si>
  <si>
    <t>658cf988a71be130e2f23400</t>
  </si>
  <si>
    <t>NZ_FHKO01000001.1</t>
  </si>
  <si>
    <t>B30824</t>
  </si>
  <si>
    <t>J-206769</t>
  </si>
  <si>
    <t>GPS_IN_CRL_SPN_108</t>
  </si>
  <si>
    <t>659502f0c4c52f32b53791b4</t>
  </si>
  <si>
    <t>NODE_4_length_159271_cov_47.383223</t>
  </si>
  <si>
    <t>B31345</t>
  </si>
  <si>
    <t>J-151642</t>
  </si>
  <si>
    <t>GPS_IN_CRL_SPN_109</t>
  </si>
  <si>
    <t>658cf988a71be17d38f2340f</t>
  </si>
  <si>
    <t>B31776</t>
  </si>
  <si>
    <t>J-212517</t>
  </si>
  <si>
    <t>GPS_IN_CRL_SPN_98</t>
  </si>
  <si>
    <t>658cf988a71be12147f23404</t>
  </si>
  <si>
    <t>NZ_FYPT01000038.1</t>
  </si>
  <si>
    <t>H-143317</t>
  </si>
  <si>
    <t>GPS_IN_CRL_SPN_105</t>
  </si>
  <si>
    <t>658cf988a71be180c1f2340b</t>
  </si>
  <si>
    <t>NZ_CKGK01000001.1</t>
  </si>
  <si>
    <t>J-192978</t>
  </si>
  <si>
    <t>GPS_IN_CRL_SPN_106</t>
  </si>
  <si>
    <t>659502f0c4c52f7a0c3791b2</t>
  </si>
  <si>
    <t>EX12161</t>
  </si>
  <si>
    <t>J-197335</t>
  </si>
  <si>
    <t>GPS_IN_CRL_SPN_107</t>
  </si>
  <si>
    <t>INTRA OP FLUID</t>
  </si>
  <si>
    <t>659502f0c4c52f6c013791b3</t>
  </si>
  <si>
    <t>J-076407</t>
  </si>
  <si>
    <t>GPS_IN_CRL_SPN_101</t>
  </si>
  <si>
    <t>658cf988a71be129eef23407</t>
  </si>
  <si>
    <t>NODE_9_length_69145_cov_10.497335</t>
  </si>
  <si>
    <t>SF561</t>
  </si>
  <si>
    <t>J-216654</t>
  </si>
  <si>
    <t>GPS_IN_CRL_SPN_97</t>
  </si>
  <si>
    <t>658cf988a71be1c726f23403</t>
  </si>
  <si>
    <t>604d2eff650ec45f3874395adacdf1e23e382c04</t>
  </si>
  <si>
    <t>NODE_5_length_119036_cov_33.606640</t>
  </si>
  <si>
    <t>GPS_IN_CRL_SPN_103</t>
  </si>
  <si>
    <t>658cf988a71be1bfaef23409</t>
  </si>
  <si>
    <t>J-001764</t>
  </si>
  <si>
    <t>GPS_IN_CRL_SPN_99</t>
  </si>
  <si>
    <t>658cf988a71be15e25f23405</t>
  </si>
  <si>
    <t>NZ_FWQP01000355.1</t>
  </si>
  <si>
    <t>G-241380</t>
  </si>
  <si>
    <t>GPS_IN_CRL_SPN_100</t>
  </si>
  <si>
    <t>658cf988a71be13d92f23406</t>
  </si>
  <si>
    <t>NODE_1_length_371926_cov_33.934660</t>
  </si>
  <si>
    <t>NZ_CLEA01000001.1</t>
  </si>
  <si>
    <t>J-226444</t>
  </si>
  <si>
    <t>GPS_IN_CRL_SPN_93</t>
  </si>
  <si>
    <t>658cf988a71be161bcf233ff</t>
  </si>
  <si>
    <t>NZ_CNTU02000001.1</t>
  </si>
  <si>
    <t>J-017233</t>
  </si>
  <si>
    <t>GPS_IN_CRL_SPN_102</t>
  </si>
  <si>
    <t>658cf988a71be1ad04f23408</t>
  </si>
  <si>
    <t>NODE_7_length_93894_cov_14.677925</t>
  </si>
  <si>
    <t>J-233059</t>
  </si>
  <si>
    <t>GPS_IN_CRL_SPN_95</t>
  </si>
  <si>
    <t>658cf988a71be1adeef23401</t>
  </si>
  <si>
    <t>NODE_11_length_75829_cov_10.319437</t>
  </si>
  <si>
    <t>B403</t>
  </si>
  <si>
    <t>J-087859</t>
  </si>
  <si>
    <t>GPS_IN_CRL_SPN_104</t>
  </si>
  <si>
    <t>658cf988a71be11c69f2340a</t>
  </si>
  <si>
    <t>tetM_13</t>
  </si>
  <si>
    <t>NODE_3_length_197673_cov_15.879017</t>
  </si>
  <si>
    <t>NZ_CJZM01000001.1</t>
  </si>
  <si>
    <t>SF1260</t>
  </si>
  <si>
    <t>GPS_IN_CRL_SPN_152</t>
  </si>
  <si>
    <t>658e4c7484cb06a51fa94567</t>
  </si>
  <si>
    <t>NODE_5_length_197113_cov_15.894368</t>
  </si>
  <si>
    <t>B6901</t>
  </si>
  <si>
    <t>J-252206</t>
  </si>
  <si>
    <t>22F</t>
  </si>
  <si>
    <t>GPS_IN_CRL_SPN_151</t>
  </si>
  <si>
    <t>658cf988a71be12b52f2341f</t>
  </si>
  <si>
    <t>NODE_8_length_80773_cov_14.829685</t>
  </si>
  <si>
    <t>J-238221</t>
  </si>
  <si>
    <t>GPS_IN_CRL_SPN_156</t>
  </si>
  <si>
    <t>BRONCHIAL LAVAGE</t>
  </si>
  <si>
    <t>658cf988a71be11ec6f23423</t>
  </si>
  <si>
    <t>ac2d4e21d2f05c3ee0f9b1d735b4a3689ba6a900</t>
  </si>
  <si>
    <t>NZ_CNUQ02000001.1</t>
  </si>
  <si>
    <t>F-8281A</t>
  </si>
  <si>
    <t>GPS_IN_CRL_SPN_150</t>
  </si>
  <si>
    <t>658cf988a71be132cff2341e</t>
  </si>
  <si>
    <t>8a5dabb851935f7cfde0a96bdcf826909e76130f</t>
  </si>
  <si>
    <t>NZ_LR216031.1</t>
  </si>
  <si>
    <t>H-801250</t>
  </si>
  <si>
    <t>GPS_IN_CRL_SPN_143</t>
  </si>
  <si>
    <t>ABSCESS ASPIRATE</t>
  </si>
  <si>
    <t>658cf988a71be11ce0f23418</t>
  </si>
  <si>
    <t>J-261614</t>
  </si>
  <si>
    <t>6B/D</t>
  </si>
  <si>
    <t>GPS_IN_CRL_SPN_158</t>
  </si>
  <si>
    <t>658e4c7484cb0665f7a94568</t>
  </si>
  <si>
    <t>J-254245</t>
  </si>
  <si>
    <t>GPS_IN_CRL_SPN_137</t>
  </si>
  <si>
    <t>658cf988a71be17f8df23413</t>
  </si>
  <si>
    <t>NODE_5_length_119043_cov_12.410126</t>
  </si>
  <si>
    <t>B8011</t>
  </si>
  <si>
    <t>E-869116</t>
  </si>
  <si>
    <t>GPS_IN_CRL_SPN_140</t>
  </si>
  <si>
    <t>658cf988a71be1507bf23416</t>
  </si>
  <si>
    <t>NODE_6_length_132311_cov_16.232808</t>
  </si>
  <si>
    <t>NZ_CRBK01000001.1</t>
  </si>
  <si>
    <t>J-267113</t>
  </si>
  <si>
    <t>GPS_IN_CRL_SPN_135</t>
  </si>
  <si>
    <t>658cf988a71be144b5f23411</t>
  </si>
  <si>
    <t>NZ_PHTV01000177.1</t>
  </si>
  <si>
    <t>EX4944</t>
  </si>
  <si>
    <t>Z-026411</t>
  </si>
  <si>
    <t>GPS_IN_CRL_SPN_139</t>
  </si>
  <si>
    <t>658cf988a71be1d06ff23415</t>
  </si>
  <si>
    <t>NODE_35_length_2945_cov_424.187983</t>
  </si>
  <si>
    <t>NZ_CLBZ01000001.1</t>
  </si>
  <si>
    <t>J-279556</t>
  </si>
  <si>
    <t>GPS_IN_CRL_SPN_134</t>
  </si>
  <si>
    <t>658e4c7484cb06f2b2a9456c</t>
  </si>
  <si>
    <t>J-076065</t>
  </si>
  <si>
    <t>GPS_IN_CRL_SPN_145</t>
  </si>
  <si>
    <t>OPHTHAL SWAB</t>
  </si>
  <si>
    <t>658e4c7484cb06e5f2a94565</t>
  </si>
  <si>
    <t>21187dadf65014e70770e192c8105c20e958e729</t>
  </si>
  <si>
    <t>NODE_5_length_118330_cov_24.296513</t>
  </si>
  <si>
    <t>NZ_CPOZ01000001.1</t>
  </si>
  <si>
    <t>B10406</t>
  </si>
  <si>
    <t>H-961200</t>
  </si>
  <si>
    <t>GPS_IN_CRL_SPN_159</t>
  </si>
  <si>
    <t>658cf988a71be130f3f23426</t>
  </si>
  <si>
    <t>B11173</t>
  </si>
  <si>
    <t>H-131804</t>
  </si>
  <si>
    <t>GPS_IN_CRL_SPN_149</t>
  </si>
  <si>
    <t>658cf988a71be1daa5f2341d</t>
  </si>
  <si>
    <t>NODE_5_length_159271_cov_14.638536</t>
  </si>
  <si>
    <t>J-283219</t>
  </si>
  <si>
    <t>GPS_IN_CRL_SPN_157</t>
  </si>
  <si>
    <t>658cf988a71be192aff23424</t>
  </si>
  <si>
    <t>J-280018</t>
  </si>
  <si>
    <t>GPS_IN_CRL_SPN_148</t>
  </si>
  <si>
    <t>658cf988a71be1e3c3f2341c</t>
  </si>
  <si>
    <t>parC_D83N</t>
  </si>
  <si>
    <t>NODE_13_length_46999_cov_17.766290</t>
  </si>
  <si>
    <t>J-287181</t>
  </si>
  <si>
    <t>GPS_IN_CRL_SPN_146</t>
  </si>
  <si>
    <t>658e4c7484cb0624bda94566</t>
  </si>
  <si>
    <t>NODE_6_length_108010_cov_17.673991</t>
  </si>
  <si>
    <t>J-287828</t>
  </si>
  <si>
    <t>18F/C</t>
  </si>
  <si>
    <t>GPS_IN_CRL_SPN_142</t>
  </si>
  <si>
    <t>658cf988a71be17fa6f23417</t>
  </si>
  <si>
    <t>NODE_6_length_159971_cov_15.397294</t>
  </si>
  <si>
    <t>J-188350</t>
  </si>
  <si>
    <t>GPS_IN_CRL_SPN_155</t>
  </si>
  <si>
    <t>658cf988a71be113a0f23422</t>
  </si>
  <si>
    <t>d50bfabac4e8e2b927c31232c5c9556245770caf</t>
  </si>
  <si>
    <t>J-244803</t>
  </si>
  <si>
    <t>GPS_IN_CRL_SPN_154</t>
  </si>
  <si>
    <t>658cf988a71be1e5d3f23421</t>
  </si>
  <si>
    <t>NODE_5_length_116221_cov_17.909285</t>
  </si>
  <si>
    <t>J-247464</t>
  </si>
  <si>
    <t>GPS_IN_CRL_SPN_147</t>
  </si>
  <si>
    <t>658cf988a71be106eff2341b</t>
  </si>
  <si>
    <t>NODE_5_length_118204_cov_18.912637</t>
  </si>
  <si>
    <t>B19322</t>
  </si>
  <si>
    <t>J-138978</t>
  </si>
  <si>
    <t>GPS_IN_CRL_SPN_364</t>
  </si>
  <si>
    <t>658cf988a71be1bbd7f23474</t>
  </si>
  <si>
    <t>J-239857</t>
  </si>
  <si>
    <t>GPS_IN_CRL_SPN_362</t>
  </si>
  <si>
    <t>658cf988a71be144aaf23472</t>
  </si>
  <si>
    <t>J-311437</t>
  </si>
  <si>
    <t>GPS_IN_CRL_SPN_365</t>
  </si>
  <si>
    <t>658cf988a71be189adf23475</t>
  </si>
  <si>
    <t>J-325841</t>
  </si>
  <si>
    <t>GPS_IN_CRL_SPN_363</t>
  </si>
  <si>
    <t>658cf988a71be17acff23473</t>
  </si>
  <si>
    <t>B19754</t>
  </si>
  <si>
    <t>J-004596</t>
  </si>
  <si>
    <t>GPS_IN_CRL_SPN_343</t>
  </si>
  <si>
    <t>658cf988a71be173fcf23465</t>
  </si>
  <si>
    <t>H-505590</t>
  </si>
  <si>
    <t>GPS_IN_CRL_SPN_344</t>
  </si>
  <si>
    <t>658cf988a71be1c2fff23466</t>
  </si>
  <si>
    <t>H-175893</t>
  </si>
  <si>
    <t>GPS_IN_CRL_SPN_360</t>
  </si>
  <si>
    <t>658cf988a71be15936f23471</t>
  </si>
  <si>
    <t>NODE_38_length_8536_cov_40.339457</t>
  </si>
  <si>
    <t>NZ_CNPY02000001.1</t>
  </si>
  <si>
    <t>H-610523</t>
  </si>
  <si>
    <t>GPS_IN_CRL_SPN_349</t>
  </si>
  <si>
    <t>658cf988a71be179e2f2346b</t>
  </si>
  <si>
    <t>B23015</t>
  </si>
  <si>
    <t>J-231316</t>
  </si>
  <si>
    <t>GPS_IN_CRL_SPN_345</t>
  </si>
  <si>
    <t>658cf988a71be11854f23467</t>
  </si>
  <si>
    <t>J-365158</t>
  </si>
  <si>
    <t>GPS_IN_CRL_SPN_346</t>
  </si>
  <si>
    <t>658cf988a71be11404f23468</t>
  </si>
  <si>
    <t>G-469865</t>
  </si>
  <si>
    <t>GPS_IN_CRL_SPN_347</t>
  </si>
  <si>
    <t>658cf988a71be187bbf23469</t>
  </si>
  <si>
    <t>parC_S79Y</t>
  </si>
  <si>
    <t>J-374121</t>
  </si>
  <si>
    <t>GPS_IN_CRL_SPN_219</t>
  </si>
  <si>
    <t>658cf988a71be15f0af23431</t>
  </si>
  <si>
    <t>J-369593</t>
  </si>
  <si>
    <t>GPS_IN_CRL_SPN_356</t>
  </si>
  <si>
    <t>658cf988a71be16ccef2346e</t>
  </si>
  <si>
    <t>NZ_JAAQQL010000001.1</t>
  </si>
  <si>
    <t>B23616</t>
  </si>
  <si>
    <t>J-261820</t>
  </si>
  <si>
    <t>GPS_IN_CRL_SPN_357</t>
  </si>
  <si>
    <t>658cf988a71be1390df2346f</t>
  </si>
  <si>
    <t>NODE_16_length_52983_cov_28.581707</t>
  </si>
  <si>
    <t>NZ_CMSA01000001.1</t>
  </si>
  <si>
    <t>B24742</t>
  </si>
  <si>
    <t>F-992412</t>
  </si>
  <si>
    <t>GPS_IN_CRL_SPN_358</t>
  </si>
  <si>
    <t>658cf988a71be19a74f23470</t>
  </si>
  <si>
    <t>serogroup 24</t>
  </si>
  <si>
    <t>B24354</t>
  </si>
  <si>
    <t>F-728471</t>
  </si>
  <si>
    <t>17F</t>
  </si>
  <si>
    <t>GPS_IN_CRL_SPN_224</t>
  </si>
  <si>
    <t>658cf988a71be10049f23435</t>
  </si>
  <si>
    <t>296189758d2825599bfec5f2ab023bf9792161f2</t>
  </si>
  <si>
    <t>NODE_13_length_58467_cov_16.465323</t>
  </si>
  <si>
    <t>NZ_CMRL01000001.1</t>
  </si>
  <si>
    <t>B24272</t>
  </si>
  <si>
    <t>H-241358</t>
  </si>
  <si>
    <t>GPS_IN_CRL_SPN_226</t>
  </si>
  <si>
    <t>658cf988a71be1fc4ef23437</t>
  </si>
  <si>
    <t>NODE_4_length_119028_cov_13.051787</t>
  </si>
  <si>
    <t>SF5102</t>
  </si>
  <si>
    <t>J-381048</t>
  </si>
  <si>
    <t>GPS_IN_CRL_SPN_229</t>
  </si>
  <si>
    <t>658cf988a71be14c81f23439</t>
  </si>
  <si>
    <t>NZ_CLTL01000001.1</t>
  </si>
  <si>
    <t>F-044220</t>
  </si>
  <si>
    <t>GPS_IN_CRL_SPN_215</t>
  </si>
  <si>
    <t>658cf988a71be1664df2342d</t>
  </si>
  <si>
    <t>NODE_6_length_118946_cov_16.825852</t>
  </si>
  <si>
    <t>J-302148</t>
  </si>
  <si>
    <t>GPS_IN_CRL_SPN_354</t>
  </si>
  <si>
    <t>658cf988a71be15a12f2346c</t>
  </si>
  <si>
    <t>J-381102</t>
  </si>
  <si>
    <t>GPS_IN_CRL_SPN_210</t>
  </si>
  <si>
    <t>658cf988a71be16abaf23428</t>
  </si>
  <si>
    <t>J-383723</t>
  </si>
  <si>
    <t>GPS_IN_CRL_SPN_221</t>
  </si>
  <si>
    <t>658cf988a71be17a63f23432</t>
  </si>
  <si>
    <t>SF5193</t>
  </si>
  <si>
    <t>GPS_IN_CRL_SPN_228</t>
  </si>
  <si>
    <t>658cf988a71be1eee2f23438</t>
  </si>
  <si>
    <t>B25625</t>
  </si>
  <si>
    <t>J-375639</t>
  </si>
  <si>
    <t>GPS_IN_CRL_SPN_222</t>
  </si>
  <si>
    <t>658cf988a71be13fcef23433</t>
  </si>
  <si>
    <t>NZ_CFQT02000001.1</t>
  </si>
  <si>
    <t>SF5432</t>
  </si>
  <si>
    <t>F-0172E</t>
  </si>
  <si>
    <t>GPS_IN_CRL_SPN_225</t>
  </si>
  <si>
    <t>658cf988a71be145d8f23436</t>
  </si>
  <si>
    <t>NZ_FHUG01000001.1</t>
  </si>
  <si>
    <t>J-179510</t>
  </si>
  <si>
    <t>GPS_IN_CRL_SPN_217</t>
  </si>
  <si>
    <t>658cf988a71be157baf2342f</t>
  </si>
  <si>
    <t>NZ_CKDK01000001.1</t>
  </si>
  <si>
    <t>J-385232</t>
  </si>
  <si>
    <t>GPS_IN_CRL_SPN_216</t>
  </si>
  <si>
    <t>658cf988a71be1053bf2342e</t>
  </si>
  <si>
    <t>G-370456</t>
  </si>
  <si>
    <t>GPS_IN_CRL_SPN_218</t>
  </si>
  <si>
    <t>658cf988a71be1aef2f23430</t>
  </si>
  <si>
    <t>NODE_10_length_80605_cov_19.370221</t>
  </si>
  <si>
    <t>H-812064</t>
  </si>
  <si>
    <t>GPS_IN_CRL_SPN_223</t>
  </si>
  <si>
    <t>658cf988a71be1a84ff23434</t>
  </si>
  <si>
    <t>NODE_1_length_410195_cov_14.778967</t>
  </si>
  <si>
    <t>23A</t>
  </si>
  <si>
    <t>NZ_CNXX02000001.1</t>
  </si>
  <si>
    <t>F-235334</t>
  </si>
  <si>
    <t>GPS_IN_CRL_SPN_230</t>
  </si>
  <si>
    <t>658cf988a71be11993f2343a</t>
  </si>
  <si>
    <t>B17007</t>
  </si>
  <si>
    <t>J-327495</t>
  </si>
  <si>
    <t>GPS_IN_CRL_SPN_211</t>
  </si>
  <si>
    <t>658cf988a71be12fdbf23429</t>
  </si>
  <si>
    <t>J-326929</t>
  </si>
  <si>
    <t>GPS_IN_CRL_SPN_212</t>
  </si>
  <si>
    <t>658cf988a71be1c777f2342a</t>
  </si>
  <si>
    <t>NODE_5_length_119066_cov_12.118932</t>
  </si>
  <si>
    <t>B17349</t>
  </si>
  <si>
    <t>J-330865</t>
  </si>
  <si>
    <t>GPS_IN_CRL_SPN_325</t>
  </si>
  <si>
    <t>658cf988a71be12505f23456</t>
  </si>
  <si>
    <t>NODE_3_length_137286_cov_23.244994</t>
  </si>
  <si>
    <t>SF3591</t>
  </si>
  <si>
    <t>GPS_IN_CRL_SPN_326</t>
  </si>
  <si>
    <t>658cf988a71be150daf23457</t>
  </si>
  <si>
    <t>J-330245</t>
  </si>
  <si>
    <t>CRL_SPN_333</t>
  </si>
  <si>
    <t>658e4c7484cb06124aa94569</t>
  </si>
  <si>
    <t>NODE_5_length_119066_cov_28.850513</t>
  </si>
  <si>
    <t>J-329254</t>
  </si>
  <si>
    <t>GPS_IN_CRL_SPN_330</t>
  </si>
  <si>
    <t>658cf988a71be11681f2345b</t>
  </si>
  <si>
    <t>NODE_6_length_118114_cov_40.586976</t>
  </si>
  <si>
    <t>B16071</t>
  </si>
  <si>
    <t>G-308848</t>
  </si>
  <si>
    <t>CRL_SPN_324</t>
  </si>
  <si>
    <t>658cf988a71be10c10f23455</t>
  </si>
  <si>
    <t>NODE_3_length_139136_cov_26.720513</t>
  </si>
  <si>
    <t>NZ_CRWD01000001.1</t>
  </si>
  <si>
    <t>J-157674</t>
  </si>
  <si>
    <t>GPS_IN_CRL_SPN_335</t>
  </si>
  <si>
    <t>658cf988a71be154caf2345f</t>
  </si>
  <si>
    <t>NODE_1_length_273217_cov_20.612611</t>
  </si>
  <si>
    <t>NZ_LR216050.1</t>
  </si>
  <si>
    <t>B15343</t>
  </si>
  <si>
    <t>J-315318</t>
  </si>
  <si>
    <t>GPS_IN_CRL_SPN_339</t>
  </si>
  <si>
    <t>658cf988a71be1718ef23462</t>
  </si>
  <si>
    <t>NODE_27_length_7294_cov_27.695622</t>
  </si>
  <si>
    <t>J-293810</t>
  </si>
  <si>
    <t>CRL_SPN_334</t>
  </si>
  <si>
    <t>658e4c7484cb063a41a9456a</t>
  </si>
  <si>
    <t>NODE_5_length_118188_cov_30.362735</t>
  </si>
  <si>
    <t>J-304386</t>
  </si>
  <si>
    <t>GPS_IN_CRL_SPN_338</t>
  </si>
  <si>
    <t>658cf988a71be17ef1f23461</t>
  </si>
  <si>
    <t>H-156512</t>
  </si>
  <si>
    <t>GPS_IN_CRL_SPN_323</t>
  </si>
  <si>
    <t>658cf988a71be1754ff23454</t>
  </si>
  <si>
    <t>F-470823</t>
  </si>
  <si>
    <t>GPS_IN_CRL_SPN_327</t>
  </si>
  <si>
    <t>658cf988a71be12463f23458</t>
  </si>
  <si>
    <t>NODE_29_length_2945_cov_467.107168</t>
  </si>
  <si>
    <t>10A</t>
  </si>
  <si>
    <t>B14019</t>
  </si>
  <si>
    <t>J-305001</t>
  </si>
  <si>
    <t>GPS_IN_CRL_SPN_341</t>
  </si>
  <si>
    <t>658cf988a71be10e2af23464</t>
  </si>
  <si>
    <t>J-288544</t>
  </si>
  <si>
    <t>GPS_IN_CRL_SPN_340</t>
  </si>
  <si>
    <t>658cf988a71be16da0f23463</t>
  </si>
  <si>
    <t>SF2703</t>
  </si>
  <si>
    <t>GPS_IN_CRL_SPN_329</t>
  </si>
  <si>
    <t>658cf988a71be169f2f2345a</t>
  </si>
  <si>
    <t>680441b8f1d2eae1a7042f2cd2c32b8c1ff7ff1d</t>
  </si>
  <si>
    <t>J-069584</t>
  </si>
  <si>
    <t>GPS_IN_CRL_SPN_332</t>
  </si>
  <si>
    <t>658cf988a71be13f12f2345c</t>
  </si>
  <si>
    <t>J-128845</t>
  </si>
  <si>
    <t>GPS_IN_CRL_SPN_328</t>
  </si>
  <si>
    <t>658cf988a71be182e9f23459</t>
  </si>
  <si>
    <t>bb1adbb8ab56a5ed1fb97bc59df5cd74aa6c6fb8</t>
  </si>
  <si>
    <t>J-054338</t>
  </si>
  <si>
    <t>GPS_IN_CRL_SPN_337</t>
  </si>
  <si>
    <t>658cf988a71be180cbf23460</t>
  </si>
  <si>
    <t>NODE_9_length_80495_cov_27.474116</t>
  </si>
  <si>
    <t>SF2416</t>
  </si>
  <si>
    <t>J-289928</t>
  </si>
  <si>
    <t>GPS_IN_CRL_SPN_348</t>
  </si>
  <si>
    <t>658cf988a71be15777f2346a</t>
  </si>
  <si>
    <t>A6091</t>
  </si>
  <si>
    <t>J-242270</t>
  </si>
  <si>
    <t>GPS_IN_CRL_SPN_322</t>
  </si>
  <si>
    <t>658cf988a71be106c4f23453</t>
  </si>
  <si>
    <t>NODE_10_length_80773_cov_24.351005</t>
  </si>
  <si>
    <t>B18346</t>
  </si>
  <si>
    <t>GPS_IN_CRL_SPN_355</t>
  </si>
  <si>
    <t>658cf988a71be16ab1f2346d</t>
  </si>
  <si>
    <t>21e4bf2a384951eb2e2cbf4c8f3eb725c465f113</t>
  </si>
  <si>
    <t>NODE_5_length_112628_cov_36.516258</t>
  </si>
  <si>
    <t>09L</t>
  </si>
  <si>
    <t>NZ_FYIP01000061.1</t>
  </si>
  <si>
    <t>B28011</t>
  </si>
  <si>
    <t>J-221091</t>
  </si>
  <si>
    <t>GPS_IN_CRL_SPN_209</t>
  </si>
  <si>
    <t>658cf988a71be1eb0af23427</t>
  </si>
  <si>
    <t>B27832</t>
  </si>
  <si>
    <t>J-400714</t>
  </si>
  <si>
    <t>GPS_IN_CRL_SPN_213</t>
  </si>
  <si>
    <t>658cf988a71be14bd9f2342b</t>
  </si>
  <si>
    <t>NZ_AIKE01000008.1</t>
  </si>
  <si>
    <t>B27005</t>
  </si>
  <si>
    <t>G-007812</t>
  </si>
  <si>
    <t>GPS_IN_CRL_SPN_214</t>
  </si>
  <si>
    <t>658cf988a71be1d222f2342c</t>
  </si>
  <si>
    <t>NZ_AGPL01000018.1</t>
  </si>
  <si>
    <t>H-250054</t>
  </si>
  <si>
    <t>GPS_IN_CRL_SPN_260</t>
  </si>
  <si>
    <t>658cf988a71be1eefdf2343d</t>
  </si>
  <si>
    <t>J-430637</t>
  </si>
  <si>
    <t>GPS_IN_CRL_SPN_258</t>
  </si>
  <si>
    <t>658cf988a71be170edf2343b</t>
  </si>
  <si>
    <t>NODE_5_length_152927_cov_27.930333</t>
  </si>
  <si>
    <t>B3509</t>
  </si>
  <si>
    <t>H-568495</t>
  </si>
  <si>
    <t>GPS_IN_CRL_SPN_264</t>
  </si>
  <si>
    <t>659502f0c4c52f47693791a9</t>
  </si>
  <si>
    <t>75b874b01290c70e04be158251f80a5cb44e94bd</t>
  </si>
  <si>
    <t>GPS_IN_CRL_SPN_271</t>
  </si>
  <si>
    <t>658cf988a71be13f79f23444</t>
  </si>
  <si>
    <t>NZ_FDNW01000001.1</t>
  </si>
  <si>
    <t>J-432195</t>
  </si>
  <si>
    <t>658cf988a71be1056ef23440</t>
  </si>
  <si>
    <t>B3162</t>
  </si>
  <si>
    <t>J-167599</t>
  </si>
  <si>
    <t>GPS_IN_CRL_SPN_272</t>
  </si>
  <si>
    <t>659502f0c4c52f80463791ac</t>
  </si>
  <si>
    <t>NODE_6_length_119035_cov_34.092083</t>
  </si>
  <si>
    <t>B3003</t>
  </si>
  <si>
    <t>J-447508</t>
  </si>
  <si>
    <t>GPS_IN_CRL_SPN_270</t>
  </si>
  <si>
    <t>659502f0c4c52f4c0a3791ab</t>
  </si>
  <si>
    <t>NZ_VUOQ01000100.1</t>
  </si>
  <si>
    <t>B2996</t>
  </si>
  <si>
    <t>J-446926</t>
  </si>
  <si>
    <t>GPS_IN_CRL_SPN_263</t>
  </si>
  <si>
    <t>658cf988a71be1eba4f2343e</t>
  </si>
  <si>
    <t>NODE_1_length_426842_cov_33.892697</t>
  </si>
  <si>
    <t>J-446391</t>
  </si>
  <si>
    <t>GPS_IN_CRL_SPN_268</t>
  </si>
  <si>
    <t>658cf988a71be160c7f23442</t>
  </si>
  <si>
    <t>0fe83013b7a05b567441ab1105d98319a661b75b</t>
  </si>
  <si>
    <t>2e5876eafaed9ce33522b95db9594388ef097e3f</t>
  </si>
  <si>
    <t>NZ_FDBJ01000001.1</t>
  </si>
  <si>
    <t>J-436223</t>
  </si>
  <si>
    <t>GPS_IN_CRL_SPN_266</t>
  </si>
  <si>
    <t>659502f0c4c52fdc6b3791aa</t>
  </si>
  <si>
    <t>D-976830</t>
  </si>
  <si>
    <t>GPS_IN_CRL_SPN_286</t>
  </si>
  <si>
    <t>659502f0c4c52f481d3791af</t>
  </si>
  <si>
    <t>NODE_11_length_75083_cov_21.384909</t>
  </si>
  <si>
    <t>9N</t>
  </si>
  <si>
    <t>GPS_IN_CRL_SPN_287</t>
  </si>
  <si>
    <t>658cf988a71be1227ef2344b</t>
  </si>
  <si>
    <t>16903d5298685709e6bc7d4c7b1d3db3ec4cd3c7</t>
  </si>
  <si>
    <t>48558f050bd1229a0f05c9ad59adea6949f4323e</t>
  </si>
  <si>
    <t>NODE_7_length_92863_cov_23.212140</t>
  </si>
  <si>
    <t>09A</t>
  </si>
  <si>
    <t>J-463577</t>
  </si>
  <si>
    <t>GPS_IN_CRL_SPN_284</t>
  </si>
  <si>
    <t>658cf988a71be1623bf23448</t>
  </si>
  <si>
    <t>J-052104</t>
  </si>
  <si>
    <t>GPS_IN_CRL_SPN_285</t>
  </si>
  <si>
    <t>659502f0c4c52f68383791ae</t>
  </si>
  <si>
    <t>8a5ddde61a528263e0d0756860581b39ef285fcb</t>
  </si>
  <si>
    <t>66bfe91a1f06221e0cd56b2192b93a4c569a54c8</t>
  </si>
  <si>
    <t>NODE_12_length_53661_cov_31.030712</t>
  </si>
  <si>
    <t>J-427499</t>
  </si>
  <si>
    <t>GPS_IN_CRL_SPN_283</t>
  </si>
  <si>
    <t>659502f0c4c52f87843791ad</t>
  </si>
  <si>
    <t>NZ_CFGM01000001.1</t>
  </si>
  <si>
    <t>J-392995</t>
  </si>
  <si>
    <t>GPS_IN_CRL_SPN_280</t>
  </si>
  <si>
    <t>658cf988a71be1caebf23446</t>
  </si>
  <si>
    <t>ceb370f54426cf1c77ca480f78972c9b7ffa6d65</t>
  </si>
  <si>
    <t>NODE_3_length_185159_cov_29.363131</t>
  </si>
  <si>
    <t>J-464637</t>
  </si>
  <si>
    <t>GPS_IN_CRL_SPN_288</t>
  </si>
  <si>
    <t>658cf988a71be16510f2344c</t>
  </si>
  <si>
    <t>J-368376</t>
  </si>
  <si>
    <t>GPS_IN_CRL_SPN_289</t>
  </si>
  <si>
    <t>658cf988a71be13fe9f2344d</t>
  </si>
  <si>
    <t>NZ_CIJY01000001.1</t>
  </si>
  <si>
    <t>J-393140</t>
  </si>
  <si>
    <t>GPS_IN_CRL_SPN_292</t>
  </si>
  <si>
    <t>658cf988a71be1229df2344e</t>
  </si>
  <si>
    <t>NZ_FFTV01000001.1</t>
  </si>
  <si>
    <t>J-400797</t>
  </si>
  <si>
    <t>GPS_IN_CRL_SPN_310</t>
  </si>
  <si>
    <t>658cf988a71be177a9f23452</t>
  </si>
  <si>
    <t>NZ_CNPT02000001.1</t>
  </si>
  <si>
    <t>G-335687</t>
  </si>
  <si>
    <t>GPS_IN_CRL_SPN_305</t>
  </si>
  <si>
    <t>658cf988a71be11b72f2344f</t>
  </si>
  <si>
    <t>32cb08fcada0ebcdb5ae3e00d3dde8fec01d8519</t>
  </si>
  <si>
    <t>NODE_11_length_52043_cov_24.517519</t>
  </si>
  <si>
    <t>NZ_CFQP02000001.1</t>
  </si>
  <si>
    <t>J-422106</t>
  </si>
  <si>
    <t>GPS_IN_CRL_SPN_306</t>
  </si>
  <si>
    <t>LUNG</t>
  </si>
  <si>
    <t>658cf988a71be19671f23450</t>
  </si>
  <si>
    <t>NODE_4_length_119036_cov_28.051952</t>
  </si>
  <si>
    <t>B8926</t>
  </si>
  <si>
    <t>J-460563</t>
  </si>
  <si>
    <t>GPS_IN_CRL_SPN_309</t>
  </si>
  <si>
    <t>658cf988a71be11ecaf23451</t>
  </si>
  <si>
    <t>NODE_21_length_5638_cov_317.432389</t>
  </si>
  <si>
    <t>repUS60_1_ORF2(pSpnP1)_AM279674</t>
  </si>
  <si>
    <t>repUS60_1</t>
  </si>
  <si>
    <t>NZ_VBQX01000010.1</t>
  </si>
  <si>
    <t>novel</t>
  </si>
  <si>
    <t>macro_res</t>
  </si>
  <si>
    <t>both</t>
  </si>
  <si>
    <t>cot_res</t>
  </si>
  <si>
    <t>folP_Ins</t>
  </si>
  <si>
    <t>Png_int</t>
  </si>
  <si>
    <t>ceft_int</t>
  </si>
  <si>
    <t>SRA_id</t>
  </si>
  <si>
    <t>ERR12722196</t>
  </si>
  <si>
    <t>ERR12721971</t>
  </si>
  <si>
    <t>ERR12721965</t>
  </si>
  <si>
    <t>ERR12722205</t>
  </si>
  <si>
    <t>ERR12722195</t>
  </si>
  <si>
    <t>ERR12722199</t>
  </si>
  <si>
    <t>ERR12722197</t>
  </si>
  <si>
    <t>ERR12722198</t>
  </si>
  <si>
    <t>ERR12721978</t>
  </si>
  <si>
    <t>ERR12721703</t>
  </si>
  <si>
    <t>ERR12721700</t>
  </si>
  <si>
    <t>ERR12721702</t>
  </si>
  <si>
    <t>ERR12721876</t>
  </si>
  <si>
    <t>ERR12721704</t>
  </si>
  <si>
    <t>ERR12721734</t>
  </si>
  <si>
    <t>ERR12721743</t>
  </si>
  <si>
    <t>ERR12721810</t>
  </si>
  <si>
    <t>ERR12721754</t>
  </si>
  <si>
    <t>ERR12721768</t>
  </si>
  <si>
    <t>ERR12721777</t>
  </si>
  <si>
    <t>ERR12721789</t>
  </si>
  <si>
    <t>ERR12721870</t>
  </si>
  <si>
    <t>ERR12721801</t>
  </si>
  <si>
    <t>ERR12721841</t>
  </si>
  <si>
    <t>ERR12721858</t>
  </si>
  <si>
    <t>ERR12721854</t>
  </si>
  <si>
    <t>ERR12721860</t>
  </si>
  <si>
    <t>ERR12721863</t>
  </si>
  <si>
    <t>ERR12721865</t>
  </si>
  <si>
    <t>ERR12721859</t>
  </si>
  <si>
    <t>ERR12721868</t>
  </si>
  <si>
    <t>ERR12721877</t>
  </si>
  <si>
    <t>ERR12721878</t>
  </si>
  <si>
    <t>ERR12721880</t>
  </si>
  <si>
    <t>ERR12765414</t>
  </si>
  <si>
    <t>ERR12721879</t>
  </si>
  <si>
    <t>ERR12721895</t>
  </si>
  <si>
    <t>ERR12721897</t>
  </si>
  <si>
    <t>ERR12721898</t>
  </si>
  <si>
    <t>ERR12721899</t>
  </si>
  <si>
    <t>ERR12721888</t>
  </si>
  <si>
    <t>ERR12721887</t>
  </si>
  <si>
    <t>ERR12721891</t>
  </si>
  <si>
    <t>ERR12721892</t>
  </si>
  <si>
    <t>ERR12721890</t>
  </si>
  <si>
    <t>ERR12721889</t>
  </si>
  <si>
    <t>ERR12721893</t>
  </si>
  <si>
    <t>ERR12721902</t>
  </si>
  <si>
    <t>ERR12721905</t>
  </si>
  <si>
    <t>ERR12721904</t>
  </si>
  <si>
    <t>ERR12721903</t>
  </si>
  <si>
    <t>ERR12721917</t>
  </si>
  <si>
    <t>ERR12721916</t>
  </si>
  <si>
    <t>ERR12721915</t>
  </si>
  <si>
    <t>ERR12721918</t>
  </si>
  <si>
    <t>ERR12721913</t>
  </si>
  <si>
    <t>ERR12721914</t>
  </si>
  <si>
    <t>ERR12721912</t>
  </si>
  <si>
    <t>ERR12721936</t>
  </si>
  <si>
    <t>ERR12721709</t>
  </si>
  <si>
    <t>ERR12721938</t>
  </si>
  <si>
    <t>ERR12721705</t>
  </si>
  <si>
    <t>ERR12721933</t>
  </si>
  <si>
    <t>ERR12721934</t>
  </si>
  <si>
    <t>ERR12721714</t>
  </si>
  <si>
    <t>ERR12721715</t>
  </si>
  <si>
    <t>ERR12721937</t>
  </si>
  <si>
    <t>ERR12721711</t>
  </si>
  <si>
    <t>ERR12721712</t>
  </si>
  <si>
    <t>ERR12721713</t>
  </si>
  <si>
    <t>ERR12721706</t>
  </si>
  <si>
    <t>ERR12721708</t>
  </si>
  <si>
    <t>ERR12721935</t>
  </si>
  <si>
    <t>ERR12721710</t>
  </si>
  <si>
    <t>ERR12721755</t>
  </si>
  <si>
    <t>ERR12721753</t>
  </si>
  <si>
    <t>ERR12721760</t>
  </si>
  <si>
    <t>ERR12721752</t>
  </si>
  <si>
    <t>ERR12721745</t>
  </si>
  <si>
    <t>ERR12721762</t>
  </si>
  <si>
    <t>ERR12721739</t>
  </si>
  <si>
    <t>ERR12721741</t>
  </si>
  <si>
    <t>ERR12721737</t>
  </si>
  <si>
    <t>ERR12721740</t>
  </si>
  <si>
    <t>ERR12721736</t>
  </si>
  <si>
    <t>ERR12721747</t>
  </si>
  <si>
    <t>ERR12721765</t>
  </si>
  <si>
    <t>ERR12721751</t>
  </si>
  <si>
    <t>ERR12721761</t>
  </si>
  <si>
    <t>ERR12721750</t>
  </si>
  <si>
    <t>ERR12721748</t>
  </si>
  <si>
    <t>ERR12721744</t>
  </si>
  <si>
    <t>ERR12721759</t>
  </si>
  <si>
    <t>ERR12721757</t>
  </si>
  <si>
    <t>ERR12721749</t>
  </si>
  <si>
    <t>ERR12765341</t>
  </si>
  <si>
    <t>ERR12765339</t>
  </si>
  <si>
    <t>ERR12765342</t>
  </si>
  <si>
    <t>ERR12765340</t>
  </si>
  <si>
    <t>ERR12765322</t>
  </si>
  <si>
    <t>ERR12765323</t>
  </si>
  <si>
    <t>ERR12765338</t>
  </si>
  <si>
    <t>ERR12765328</t>
  </si>
  <si>
    <t>ERR12765324</t>
  </si>
  <si>
    <t>ERR12765325</t>
  </si>
  <si>
    <t>ERR12765326</t>
  </si>
  <si>
    <t>ERR12721828</t>
  </si>
  <si>
    <t>ERR12765334</t>
  </si>
  <si>
    <t>ERR12765335</t>
  </si>
  <si>
    <t>ERR12765336</t>
  </si>
  <si>
    <t>ERR12721833</t>
  </si>
  <si>
    <t>ERR12721836</t>
  </si>
  <si>
    <t>ERR12721838</t>
  </si>
  <si>
    <t>ERR12721824</t>
  </si>
  <si>
    <t>ERR12765332</t>
  </si>
  <si>
    <t>ERR12721818</t>
  </si>
  <si>
    <t>ERR12721830</t>
  </si>
  <si>
    <t>ERR12721837</t>
  </si>
  <si>
    <t>ERR12721831</t>
  </si>
  <si>
    <t>ERR12721834</t>
  </si>
  <si>
    <t>ERR12721826</t>
  </si>
  <si>
    <t>ERR12721825</t>
  </si>
  <si>
    <t>ERR12721827</t>
  </si>
  <si>
    <t>ERR12721832</t>
  </si>
  <si>
    <t>ERR12721839</t>
  </si>
  <si>
    <t>ERR12721819</t>
  </si>
  <si>
    <t>ERR12721821</t>
  </si>
  <si>
    <t>ERR12765306</t>
  </si>
  <si>
    <t>ERR12765307</t>
  </si>
  <si>
    <t>ERR12765313</t>
  </si>
  <si>
    <t>ERR12765311</t>
  </si>
  <si>
    <t>ERR12765305</t>
  </si>
  <si>
    <t>ERR12765315</t>
  </si>
  <si>
    <t>ERR12765318</t>
  </si>
  <si>
    <t>ERR12765314</t>
  </si>
  <si>
    <t>ERR12765317</t>
  </si>
  <si>
    <t>ERR12765304</t>
  </si>
  <si>
    <t>ERR12765308</t>
  </si>
  <si>
    <t>ERR12765320</t>
  </si>
  <si>
    <t>ERR12765319</t>
  </si>
  <si>
    <t>ERR12765310</t>
  </si>
  <si>
    <t>ERR12765312</t>
  </si>
  <si>
    <t>ERR12765309</t>
  </si>
  <si>
    <t>ERR12765316</t>
  </si>
  <si>
    <t>ERR12765327</t>
  </si>
  <si>
    <t>ERR12765303</t>
  </si>
  <si>
    <t>ERR12765333</t>
  </si>
  <si>
    <t>ERR12721817</t>
  </si>
  <si>
    <t>ERR12721822</t>
  </si>
  <si>
    <t>ERR12721823</t>
  </si>
  <si>
    <t>ERR12765245</t>
  </si>
  <si>
    <t>ERR12765243</t>
  </si>
  <si>
    <t>ERR12765249</t>
  </si>
  <si>
    <t>ERR12765256</t>
  </si>
  <si>
    <t>ERR12765250</t>
  </si>
  <si>
    <t>ERR12765257</t>
  </si>
  <si>
    <t>ERR12765255</t>
  </si>
  <si>
    <t>ERR12765248</t>
  </si>
  <si>
    <t>ERR12765253</t>
  </si>
  <si>
    <t>ERR12765251</t>
  </si>
  <si>
    <t>ERR12765271</t>
  </si>
  <si>
    <t>ERR12765272</t>
  </si>
  <si>
    <t>ERR12765269</t>
  </si>
  <si>
    <t>ERR12765270</t>
  </si>
  <si>
    <t>ERR12765268</t>
  </si>
  <si>
    <t>ERR12765265</t>
  </si>
  <si>
    <t>ERR12765273</t>
  </si>
  <si>
    <t>ERR12765274</t>
  </si>
  <si>
    <t>ERR12765277</t>
  </si>
  <si>
    <t>ERR12765294</t>
  </si>
  <si>
    <t>ERR12765290</t>
  </si>
  <si>
    <t>ERR12765291</t>
  </si>
  <si>
    <t>ERR12765293</t>
  </si>
  <si>
    <t>JIP_1580</t>
  </si>
  <si>
    <t>JIP_3011</t>
  </si>
  <si>
    <t>JIP_3045</t>
  </si>
  <si>
    <t>JIP_3941</t>
  </si>
  <si>
    <t>JIP_6816</t>
  </si>
  <si>
    <t>JIP_A9950</t>
  </si>
  <si>
    <t>SPN_02</t>
  </si>
  <si>
    <t>SPN_100</t>
  </si>
  <si>
    <t>SPN_101</t>
  </si>
  <si>
    <t>SPN_102</t>
  </si>
  <si>
    <t>SPN_103</t>
  </si>
  <si>
    <t>SPN_104</t>
  </si>
  <si>
    <t>SPN_105</t>
  </si>
  <si>
    <t>SPN_106</t>
  </si>
  <si>
    <t>SPN_107</t>
  </si>
  <si>
    <t>SPN_108</t>
  </si>
  <si>
    <t>SPN_109</t>
  </si>
  <si>
    <t>SPN_1192</t>
  </si>
  <si>
    <t>SPN_13</t>
  </si>
  <si>
    <t>SPN_134</t>
  </si>
  <si>
    <t>SPN_135</t>
  </si>
  <si>
    <t>SPN_137</t>
  </si>
  <si>
    <t>SPN_139</t>
  </si>
  <si>
    <t>SPN_14</t>
  </si>
  <si>
    <t>SPN_140</t>
  </si>
  <si>
    <t>SPN_142</t>
  </si>
  <si>
    <t>SPN_143</t>
  </si>
  <si>
    <t>SPN_145</t>
  </si>
  <si>
    <t>SPN_146</t>
  </si>
  <si>
    <t>SPN_147</t>
  </si>
  <si>
    <t>SPN_148</t>
  </si>
  <si>
    <t>SPN_149</t>
  </si>
  <si>
    <t>SPN_15</t>
  </si>
  <si>
    <t>SPN_150</t>
  </si>
  <si>
    <t>SPN_151</t>
  </si>
  <si>
    <t>SPN_152</t>
  </si>
  <si>
    <t>SPN_154</t>
  </si>
  <si>
    <t>SPN_155</t>
  </si>
  <si>
    <t>SPN_156</t>
  </si>
  <si>
    <t>SPN_157</t>
  </si>
  <si>
    <t>SPN_158</t>
  </si>
  <si>
    <t>SPN_159</t>
  </si>
  <si>
    <t>SPN_16</t>
  </si>
  <si>
    <t>SPN_17</t>
  </si>
  <si>
    <t>SPN_18</t>
  </si>
  <si>
    <t>SPN_19</t>
  </si>
  <si>
    <t>SPN_20</t>
  </si>
  <si>
    <t>SPN_209</t>
  </si>
  <si>
    <t>SPN_210</t>
  </si>
  <si>
    <t>SPN_211</t>
  </si>
  <si>
    <t>SPN_212</t>
  </si>
  <si>
    <t>SPN_213</t>
  </si>
  <si>
    <t>SPN_214</t>
  </si>
  <si>
    <t>SPN_215</t>
  </si>
  <si>
    <t>SPN_216</t>
  </si>
  <si>
    <t>SPN_217</t>
  </si>
  <si>
    <t>SPN_218</t>
  </si>
  <si>
    <t>SPN_219</t>
  </si>
  <si>
    <t>SPN_221</t>
  </si>
  <si>
    <t>SPN_222</t>
  </si>
  <si>
    <t>SPN_223</t>
  </si>
  <si>
    <t>SPN_224</t>
  </si>
  <si>
    <t>SPN_225</t>
  </si>
  <si>
    <t>SPN_226</t>
  </si>
  <si>
    <t>SPN_228</t>
  </si>
  <si>
    <t>SPN_229</t>
  </si>
  <si>
    <t>SPN_23</t>
  </si>
  <si>
    <t>SPN_230</t>
  </si>
  <si>
    <t>SPN_2445</t>
  </si>
  <si>
    <t>SPN_25</t>
  </si>
  <si>
    <t>SPN_258</t>
  </si>
  <si>
    <t>SPN_2585</t>
  </si>
  <si>
    <t>SPN_260</t>
  </si>
  <si>
    <t>SPN_263</t>
  </si>
  <si>
    <t>SPN_264</t>
  </si>
  <si>
    <t>SPN_265</t>
  </si>
  <si>
    <t>SPN_266</t>
  </si>
  <si>
    <t>SPN_268</t>
  </si>
  <si>
    <t>SPN_27</t>
  </si>
  <si>
    <t>SPN_270</t>
  </si>
  <si>
    <t>SPN_271</t>
  </si>
  <si>
    <t>SPN_272</t>
  </si>
  <si>
    <t>SPN_28</t>
  </si>
  <si>
    <t>SPN_280</t>
  </si>
  <si>
    <t>SPN_283</t>
  </si>
  <si>
    <t>SPN_284</t>
  </si>
  <si>
    <t>SPN_285</t>
  </si>
  <si>
    <t>SPN_286</t>
  </si>
  <si>
    <t>SPN_287</t>
  </si>
  <si>
    <t>SPN_288</t>
  </si>
  <si>
    <t>SPN_289</t>
  </si>
  <si>
    <t>SPN_29</t>
  </si>
  <si>
    <t>SPN_292</t>
  </si>
  <si>
    <t>SPN_305</t>
  </si>
  <si>
    <t>SPN_306</t>
  </si>
  <si>
    <t>SPN_309</t>
  </si>
  <si>
    <t>SPN_31</t>
  </si>
  <si>
    <t>SPN_310</t>
  </si>
  <si>
    <t>SPN_32</t>
  </si>
  <si>
    <t>SPN_322</t>
  </si>
  <si>
    <t>SPN_323</t>
  </si>
  <si>
    <t>SPN_324</t>
  </si>
  <si>
    <t>SPN_325</t>
  </si>
  <si>
    <t>SPN_326</t>
  </si>
  <si>
    <t>SPN_327</t>
  </si>
  <si>
    <t>SPN_3277</t>
  </si>
  <si>
    <t>SPN_328</t>
  </si>
  <si>
    <t>SPN_329</t>
  </si>
  <si>
    <t>SPN_33</t>
  </si>
  <si>
    <t>SPN_330</t>
  </si>
  <si>
    <t>SPN_332</t>
  </si>
  <si>
    <t>SPN_333</t>
  </si>
  <si>
    <t>SPN_334</t>
  </si>
  <si>
    <t>SPN_335</t>
  </si>
  <si>
    <t>SPN_337</t>
  </si>
  <si>
    <t>SPN_338</t>
  </si>
  <si>
    <t>SPN_339</t>
  </si>
  <si>
    <t>SPN_340</t>
  </si>
  <si>
    <t>SPN_341</t>
  </si>
  <si>
    <t>SPN_343</t>
  </si>
  <si>
    <t>SPN_344</t>
  </si>
  <si>
    <t>SPN_345</t>
  </si>
  <si>
    <t>SPN_346</t>
  </si>
  <si>
    <t>SPN_347</t>
  </si>
  <si>
    <t>SPN_348</t>
  </si>
  <si>
    <t>SPN_349</t>
  </si>
  <si>
    <t>SPN_35</t>
  </si>
  <si>
    <t>SPN_354</t>
  </si>
  <si>
    <t>SPN_355</t>
  </si>
  <si>
    <t>SPN_356</t>
  </si>
  <si>
    <t>SPN_357</t>
  </si>
  <si>
    <t>SPN_358</t>
  </si>
  <si>
    <t>SPN_360</t>
  </si>
  <si>
    <t>SPN_362</t>
  </si>
  <si>
    <t>SPN_363</t>
  </si>
  <si>
    <t>SPN_364</t>
  </si>
  <si>
    <t>SPN_365</t>
  </si>
  <si>
    <t>SPN_3690</t>
  </si>
  <si>
    <t>SPN_4</t>
  </si>
  <si>
    <t>SPN_42</t>
  </si>
  <si>
    <t>SPN_43</t>
  </si>
  <si>
    <t>SPN_45</t>
  </si>
  <si>
    <t>SPN_46</t>
  </si>
  <si>
    <t>SPN_52</t>
  </si>
  <si>
    <t>SPN_53</t>
  </si>
  <si>
    <t>SPN_54</t>
  </si>
  <si>
    <t>SPN_55</t>
  </si>
  <si>
    <t>SPN_56</t>
  </si>
  <si>
    <t>SPN_57</t>
  </si>
  <si>
    <t>SPN_58</t>
  </si>
  <si>
    <t>SPN_59</t>
  </si>
  <si>
    <t>SPN_6</t>
  </si>
  <si>
    <t>SPN_60</t>
  </si>
  <si>
    <t>SPN_61</t>
  </si>
  <si>
    <t>SPN_62</t>
  </si>
  <si>
    <t>SPN_6422</t>
  </si>
  <si>
    <t>SPN_66</t>
  </si>
  <si>
    <t>SPN_67</t>
  </si>
  <si>
    <t>SPN_68</t>
  </si>
  <si>
    <t>SPN_6800</t>
  </si>
  <si>
    <t>SPN_69</t>
  </si>
  <si>
    <t>SPN_7</t>
  </si>
  <si>
    <t>SPN_7484</t>
  </si>
  <si>
    <t>SPN_76</t>
  </si>
  <si>
    <t>SPN_77</t>
  </si>
  <si>
    <t>SPN_78</t>
  </si>
  <si>
    <t>SPN_79</t>
  </si>
  <si>
    <t>SPN_8</t>
  </si>
  <si>
    <t>SPN_80</t>
  </si>
  <si>
    <t>SPN_81</t>
  </si>
  <si>
    <t>SPN_82</t>
  </si>
  <si>
    <t>SPN_93</t>
  </si>
  <si>
    <t>SPN_94</t>
  </si>
  <si>
    <t>SPN_95</t>
  </si>
  <si>
    <t>SPN_97</t>
  </si>
  <si>
    <t>SPN_98</t>
  </si>
  <si>
    <t>SPN_99</t>
  </si>
  <si>
    <t>SPN_P276</t>
  </si>
  <si>
    <t>SPN_P924</t>
  </si>
  <si>
    <t>SPN_SF4572</t>
  </si>
  <si>
    <t>Spn_44</t>
  </si>
  <si>
    <t>alignment_file_id</t>
  </si>
  <si>
    <t>CRL_SPN_265</t>
  </si>
  <si>
    <t>ctx_wgs</t>
  </si>
  <si>
    <t>pen_wgs</t>
  </si>
  <si>
    <t>chlor_wgs</t>
  </si>
  <si>
    <t>clin_wgs</t>
  </si>
  <si>
    <t>ery_wgs</t>
  </si>
  <si>
    <t>lev_wgs</t>
  </si>
  <si>
    <t>cot_wgs</t>
  </si>
  <si>
    <t>Row Labels</t>
  </si>
  <si>
    <t>(blank)</t>
  </si>
  <si>
    <t>Grand Total</t>
  </si>
  <si>
    <t>Column Labels</t>
  </si>
  <si>
    <t>Count of pen_wgs</t>
  </si>
  <si>
    <t>Count of ctx_wgs</t>
  </si>
  <si>
    <t>Count of ery_wgs</t>
  </si>
  <si>
    <t>Count of clin_wgs</t>
  </si>
  <si>
    <t>Count of lev_wgs</t>
  </si>
  <si>
    <t>Count of chlor_wgs</t>
  </si>
  <si>
    <t>Count of cot_wgs</t>
  </si>
  <si>
    <t>tet_wgs</t>
  </si>
  <si>
    <t>Count of tet_wgs</t>
  </si>
  <si>
    <t>AST</t>
  </si>
  <si>
    <t>WGS</t>
  </si>
  <si>
    <t>Count of Serotype_wgs</t>
  </si>
  <si>
    <t>QUELLUNG</t>
  </si>
  <si>
    <t>Count of Png_int</t>
  </si>
  <si>
    <t>Count of ceft_int</t>
  </si>
  <si>
    <t>Count of lev_int</t>
  </si>
  <si>
    <t>Count of ery_int</t>
  </si>
  <si>
    <t>Count of cln_int</t>
  </si>
  <si>
    <t>Count of tet_int</t>
  </si>
  <si>
    <t>Count of chlor_int</t>
  </si>
  <si>
    <t>Count of cot_int</t>
  </si>
  <si>
    <t>Count of Strain</t>
  </si>
  <si>
    <t>PEN</t>
  </si>
  <si>
    <t>GPSC</t>
  </si>
  <si>
    <t>SXT</t>
  </si>
  <si>
    <t>CHL</t>
  </si>
  <si>
    <t>TET</t>
  </si>
  <si>
    <t>CLN</t>
  </si>
  <si>
    <t>ERY</t>
  </si>
  <si>
    <t>LVX</t>
  </si>
  <si>
    <t>CTX</t>
  </si>
  <si>
    <t>GPSC1</t>
  </si>
  <si>
    <t>GPSC6</t>
  </si>
  <si>
    <t>GPSC10</t>
  </si>
  <si>
    <t>GPSC13</t>
  </si>
  <si>
    <t>GPSC67</t>
  </si>
  <si>
    <t>GPSC904;9</t>
  </si>
  <si>
    <t>NOT_GPSC1</t>
  </si>
  <si>
    <t>OR</t>
  </si>
  <si>
    <t>OR1</t>
  </si>
  <si>
    <t>OR95</t>
  </si>
  <si>
    <t>P</t>
  </si>
  <si>
    <t>&lt;0.001</t>
  </si>
  <si>
    <t>SEROTYPE 3</t>
  </si>
  <si>
    <t>SEROTYPE 14</t>
  </si>
  <si>
    <t>SEROTYPE 6A</t>
  </si>
  <si>
    <t>SEROTYPE 9V</t>
  </si>
  <si>
    <t>SEROTYPE 15B</t>
  </si>
  <si>
    <t>SEROTYPE 18C</t>
  </si>
  <si>
    <t>SEROTYPE 19A</t>
  </si>
  <si>
    <t>SEROTYPE 19F</t>
  </si>
  <si>
    <t>SEROTYPE 23F</t>
  </si>
  <si>
    <t>YES</t>
  </si>
  <si>
    <t>NO</t>
  </si>
  <si>
    <t>ROW TOTAL</t>
  </si>
  <si>
    <t>AdjP</t>
  </si>
  <si>
    <t>&lt;0.0001</t>
  </si>
  <si>
    <t>PREDOMINANT SEROTYPES WERE ANALYSED FOR ASSOCIATION WITH MOST FREQUENT GPSCs</t>
  </si>
  <si>
    <t>INVASIVE</t>
  </si>
  <si>
    <t>Count of SOURCE OF ISOLATE</t>
  </si>
  <si>
    <t>mdr</t>
  </si>
  <si>
    <t>MDR_YES</t>
  </si>
  <si>
    <t>CRO</t>
  </si>
  <si>
    <t>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</si>
</sst>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33" borderId="0" xfId="0" applyFill="1"/>
    <xf numFmtId="0" fontId="0" fillId="0" borderId="10" xfId="0" applyBorder="1"/>
    <xf numFmtId="0" fontId="0" fillId="33" borderId="10" xfId="0" applyFill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pivotButton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33" borderId="10" xfId="0" applyFill="1" applyBorder="1"/>
    <xf numFmtId="0" fontId="0" fillId="0" borderId="11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2" xfId="0" pivotButton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0" fontId="0" fillId="3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3"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auto="1"/>
      </font>
    </dxf>
    <dxf>
      <fill>
        <patternFill patternType="solid">
          <bgColor rgb="FFFF0000"/>
        </patternFill>
      </fill>
    </dxf>
    <dxf>
      <font>
        <color rgb="FFFF0000"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strRef>
              <c:f>Sheet1!$B$1:$I$1</c:f>
              <c:strCache>
                <c:ptCount val="8"/>
                <c:pt idx="0">
                  <c:v>PEN</c:v>
                </c:pt>
                <c:pt idx="1">
                  <c:v>CRO</c:v>
                </c:pt>
                <c:pt idx="2">
                  <c:v>ERY</c:v>
                </c:pt>
                <c:pt idx="3">
                  <c:v>CLN</c:v>
                </c:pt>
                <c:pt idx="4">
                  <c:v>TET</c:v>
                </c:pt>
                <c:pt idx="5">
                  <c:v>LEV</c:v>
                </c:pt>
                <c:pt idx="6">
                  <c:v>SXT</c:v>
                </c:pt>
                <c:pt idx="7">
                  <c:v>CHL</c:v>
                </c:pt>
              </c:strCache>
            </c:strRef>
          </c:cat>
          <c:val>
            <c:numRef>
              <c:f>Sheet1!$B$2:$I$2</c:f>
              <c:numCache>
                <c:formatCode>0.00</c:formatCode>
                <c:ptCount val="8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3E-482B-AE4F-D89A54106B4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cat>
            <c:strRef>
              <c:f>Sheet1!$B$1:$I$1</c:f>
              <c:strCache>
                <c:ptCount val="8"/>
                <c:pt idx="0">
                  <c:v>PEN</c:v>
                </c:pt>
                <c:pt idx="1">
                  <c:v>CRO</c:v>
                </c:pt>
                <c:pt idx="2">
                  <c:v>ERY</c:v>
                </c:pt>
                <c:pt idx="3">
                  <c:v>CLN</c:v>
                </c:pt>
                <c:pt idx="4">
                  <c:v>TET</c:v>
                </c:pt>
                <c:pt idx="5">
                  <c:v>LEV</c:v>
                </c:pt>
                <c:pt idx="6">
                  <c:v>SXT</c:v>
                </c:pt>
                <c:pt idx="7">
                  <c:v>CHL</c:v>
                </c:pt>
              </c:strCache>
            </c:strRef>
          </c:cat>
          <c:val>
            <c:numRef>
              <c:f>Sheet1!$B$3:$I$3</c:f>
              <c:numCache>
                <c:formatCode>0.00</c:formatCode>
                <c:ptCount val="8"/>
                <c:pt idx="0">
                  <c:v>0.83673469387755106</c:v>
                </c:pt>
                <c:pt idx="1">
                  <c:v>0.89795918367346939</c:v>
                </c:pt>
                <c:pt idx="2">
                  <c:v>0.18367346938775511</c:v>
                </c:pt>
                <c:pt idx="3">
                  <c:v>0.59183673469387754</c:v>
                </c:pt>
                <c:pt idx="4">
                  <c:v>0.36734693877551022</c:v>
                </c:pt>
                <c:pt idx="5">
                  <c:v>0.97959183673469385</c:v>
                </c:pt>
                <c:pt idx="6">
                  <c:v>0.20408163265306123</c:v>
                </c:pt>
                <c:pt idx="7">
                  <c:v>0.95918367346938771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3E-482B-AE4F-D89A54106B4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cat>
            <c:strRef>
              <c:f>Sheet1!$B$1:$I$1</c:f>
              <c:strCache>
                <c:ptCount val="8"/>
                <c:pt idx="0">
                  <c:v>PEN</c:v>
                </c:pt>
                <c:pt idx="1">
                  <c:v>CRO</c:v>
                </c:pt>
                <c:pt idx="2">
                  <c:v>ERY</c:v>
                </c:pt>
                <c:pt idx="3">
                  <c:v>CLN</c:v>
                </c:pt>
                <c:pt idx="4">
                  <c:v>TET</c:v>
                </c:pt>
                <c:pt idx="5">
                  <c:v>LEV</c:v>
                </c:pt>
                <c:pt idx="6">
                  <c:v>SXT</c:v>
                </c:pt>
                <c:pt idx="7">
                  <c:v>CHL</c:v>
                </c:pt>
              </c:strCache>
            </c:strRef>
          </c:cat>
          <c:val>
            <c:numRef>
              <c:f>Sheet1!$B$4:$I$4</c:f>
              <c:numCache>
                <c:formatCode>0.00</c:formatCode>
                <c:ptCount val="8"/>
                <c:pt idx="0">
                  <c:v>0.8</c:v>
                </c:pt>
                <c:pt idx="1">
                  <c:v>0.8571428571428571</c:v>
                </c:pt>
                <c:pt idx="2">
                  <c:v>0.21052631578947367</c:v>
                </c:pt>
                <c:pt idx="3">
                  <c:v>0.53947368421052633</c:v>
                </c:pt>
                <c:pt idx="4">
                  <c:v>0.3125</c:v>
                </c:pt>
                <c:pt idx="5">
                  <c:v>0.92405063291139244</c:v>
                </c:pt>
                <c:pt idx="6">
                  <c:v>0.17499999999999999</c:v>
                </c:pt>
                <c:pt idx="7">
                  <c:v>0.96250000000000002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3E-482B-AE4F-D89A54106B4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strRef>
              <c:f>Sheet1!$B$1:$I$1</c:f>
              <c:strCache>
                <c:ptCount val="8"/>
                <c:pt idx="0">
                  <c:v>PEN</c:v>
                </c:pt>
                <c:pt idx="1">
                  <c:v>CRO</c:v>
                </c:pt>
                <c:pt idx="2">
                  <c:v>ERY</c:v>
                </c:pt>
                <c:pt idx="3">
                  <c:v>CLN</c:v>
                </c:pt>
                <c:pt idx="4">
                  <c:v>TET</c:v>
                </c:pt>
                <c:pt idx="5">
                  <c:v>LEV</c:v>
                </c:pt>
                <c:pt idx="6">
                  <c:v>SXT</c:v>
                </c:pt>
                <c:pt idx="7">
                  <c:v>CHL</c:v>
                </c:pt>
              </c:strCache>
            </c:strRef>
          </c:cat>
          <c:val>
            <c:numRef>
              <c:f>Sheet1!$B$5:$I$5</c:f>
              <c:numCache>
                <c:formatCode>0.00</c:formatCode>
                <c:ptCount val="8"/>
                <c:pt idx="0">
                  <c:v>0.90909090909090906</c:v>
                </c:pt>
                <c:pt idx="1">
                  <c:v>0.86363636363636365</c:v>
                </c:pt>
                <c:pt idx="2">
                  <c:v>9.0909090909090912E-2</c:v>
                </c:pt>
                <c:pt idx="3">
                  <c:v>0.33333333333333331</c:v>
                </c:pt>
                <c:pt idx="4">
                  <c:v>0.13636363636363635</c:v>
                </c:pt>
                <c:pt idx="5">
                  <c:v>0.81818181818181823</c:v>
                </c:pt>
                <c:pt idx="6">
                  <c:v>4.5454545454545456E-2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63E-482B-AE4F-D89A5410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946240"/>
        <c:axId val="223947776"/>
      </c:barChart>
      <c:catAx>
        <c:axId val="2239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947776"/>
        <c:crosses val="autoZero"/>
        <c:auto val="1"/>
        <c:lblAlgn val="ctr"/>
        <c:lblOffset val="100"/>
        <c:noMultiLvlLbl val="0"/>
      </c:catAx>
      <c:valAx>
        <c:axId val="223947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39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[allData_analysis_FINAL.xlsx]Sheet11!PivotTable1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Sheet11!$B$1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Sheet11!$A$2:$A$21</c:f>
              <c:strCache>
                <c:ptCount val="19"/>
                <c:pt idx="0">
                  <c:v>SPUTUM</c:v>
                </c:pt>
                <c:pt idx="1">
                  <c:v>BLOOD</c:v>
                </c:pt>
                <c:pt idx="2">
                  <c:v>EAR SWAB</c:v>
                </c:pt>
                <c:pt idx="3">
                  <c:v>ET ASP</c:v>
                </c:pt>
                <c:pt idx="4">
                  <c:v>PLEURAL FLUID</c:v>
                </c:pt>
                <c:pt idx="5">
                  <c:v>CSF</c:v>
                </c:pt>
                <c:pt idx="6">
                  <c:v>PUS</c:v>
                </c:pt>
                <c:pt idx="7">
                  <c:v>TRACHEAL ASP</c:v>
                </c:pt>
                <c:pt idx="8">
                  <c:v>BRONCHIAL LAVAGE</c:v>
                </c:pt>
                <c:pt idx="9">
                  <c:v>ASCITIC FLUID</c:v>
                </c:pt>
                <c:pt idx="10">
                  <c:v>PERITONEAL FLUID</c:v>
                </c:pt>
                <c:pt idx="11">
                  <c:v>OPHTHAL SWAB</c:v>
                </c:pt>
                <c:pt idx="12">
                  <c:v>ABSCESS ASPIRATE</c:v>
                </c:pt>
                <c:pt idx="13">
                  <c:v>CONJUNCTIVAL SWAB</c:v>
                </c:pt>
                <c:pt idx="14">
                  <c:v>BRONCHOALVEOLAR LAVAGE</c:v>
                </c:pt>
                <c:pt idx="15">
                  <c:v>BRONCHIAL WASH</c:v>
                </c:pt>
                <c:pt idx="16">
                  <c:v>LUNG</c:v>
                </c:pt>
                <c:pt idx="17">
                  <c:v>INTRA OP FLUID</c:v>
                </c:pt>
                <c:pt idx="18">
                  <c:v>KNEE ASPIRATE</c:v>
                </c:pt>
              </c:strCache>
            </c:strRef>
          </c:cat>
          <c:val>
            <c:numRef>
              <c:f>Sheet11!$B$2:$B$21</c:f>
              <c:numCache>
                <c:formatCode>General</c:formatCode>
                <c:ptCount val="19"/>
                <c:pt idx="0">
                  <c:v>83</c:v>
                </c:pt>
                <c:pt idx="1">
                  <c:v>49</c:v>
                </c:pt>
                <c:pt idx="2">
                  <c:v>14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04-400B-9037-E40EBB77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6610528376591738"/>
          <c:y val="3.4714307770352233E-2"/>
          <c:w val="0.32440480045272629"/>
          <c:h val="0.965285692229647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5</xdr:row>
      <xdr:rowOff>0</xdr:rowOff>
    </xdr:from>
    <xdr:to>
      <xdr:col>20</xdr:col>
      <xdr:colOff>504825</xdr:colOff>
      <xdr:row>29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3</xdr:row>
      <xdr:rowOff>95249</xdr:rowOff>
    </xdr:from>
    <xdr:to>
      <xdr:col>16</xdr:col>
      <xdr:colOff>590550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73.505226273148" createdVersion="4" refreshedVersion="4" minRefreshableVersion="3" recordCount="197">
  <cacheSource type="worksheet">
    <worksheetSource ref="A1:CY198" sheet="allData_analysis"/>
  </cacheSource>
  <cacheFields count="101">
    <cacheField name="Batch date" numFmtId="14">
      <sharedItems containsSemiMixedTypes="0" containsNonDate="0" containsDate="1" containsString="0" minDate="2016-03-23T00:00:00" maxDate="2023-12-07T00:00:00"/>
    </cacheField>
    <cacheField name="Sl.No" numFmtId="0">
      <sharedItems containsSemiMixedTypes="0" containsString="0" containsNumber="1" containsInteger="1" minValue="3" maxValue="268"/>
    </cacheField>
    <cacheField name="SAMPLE ID" numFmtId="0">
      <sharedItems containsMixedTypes="1" containsNumber="1" containsInteger="1" minValue="126" maxValue="8852"/>
    </cacheField>
    <cacheField name="Invasive/Non-invasive" numFmtId="0">
      <sharedItems count="2">
        <s v="Non-invasive"/>
        <s v="Invasive"/>
      </sharedItems>
    </cacheField>
    <cacheField name="Hosp ID" numFmtId="0">
      <sharedItems containsBlank="1"/>
    </cacheField>
    <cacheField name="Year" numFmtId="0">
      <sharedItems containsSemiMixedTypes="0" containsString="0" containsNumber="1" containsInteger="1" minValue="2015" maxValue="2023" count="8">
        <n v="2015"/>
        <n v="2016"/>
        <n v="2017"/>
        <n v="2018"/>
        <n v="2020"/>
        <n v="2021"/>
        <n v="2022"/>
        <n v="2023"/>
      </sharedItems>
    </cacheField>
    <cacheField name="Date of specimen collection" numFmtId="0">
      <sharedItems containsNonDate="0" containsDate="1" containsString="0" containsBlank="1" minDate="2015-08-13T00:00:00" maxDate="2023-03-25T00:00:00"/>
    </cacheField>
    <cacheField name="PreVacc" numFmtId="0">
      <sharedItems/>
    </cacheField>
    <cacheField name="SEROTYPE_quellung" numFmtId="0">
      <sharedItems containsBlank="1" containsMixedTypes="1" containsNumber="1" containsInteger="1" minValue="1" maxValue="31" count="29">
        <s v="Mix"/>
        <s v="11A"/>
        <s v="24A"/>
        <m/>
        <s v="NT"/>
        <s v="19F"/>
        <n v="14"/>
        <s v="23F"/>
        <s v="6A"/>
        <s v="6A/B"/>
        <s v="9V/A"/>
        <s v="18C"/>
        <s v="9V"/>
        <n v="4"/>
        <s v="33F"/>
        <s v="15B"/>
        <n v="1"/>
        <s v="SEROGROUP 6"/>
        <s v="19A"/>
        <s v="UNIDENTIFIED"/>
        <s v="6B"/>
        <n v="3"/>
        <s v="22F"/>
        <s v="6B/D"/>
        <s v="18F/C"/>
        <s v="17F"/>
        <n v="31"/>
        <n v="13"/>
        <s v="9N"/>
      </sharedItems>
    </cacheField>
    <cacheField name="alignment_file_id" numFmtId="0">
      <sharedItems containsBlank="1"/>
    </cacheField>
    <cacheField name="Genome Name" numFmtId="0">
      <sharedItems/>
    </cacheField>
    <cacheField name="SRA_id" numFmtId="0">
      <sharedItems/>
    </cacheField>
    <cacheField name="PATIENT AGE" numFmtId="0">
      <sharedItems containsSemiMixedTypes="0" containsString="0" containsNumber="1" minValue="0" maxValue="80"/>
    </cacheField>
    <cacheField name="GENDER" numFmtId="0">
      <sharedItems/>
    </cacheField>
    <cacheField name="SOURCE OF ISOLATE" numFmtId="0">
      <sharedItems count="19">
        <s v="SPUTUM"/>
        <s v="PLEURAL FLUID"/>
        <s v="CSF"/>
        <s v="BLOOD"/>
        <s v="PUS"/>
        <s v="ET ASP"/>
        <s v="ASCITIC FLUID"/>
        <s v="CONJUNCTIVAL SWAB"/>
        <s v="KNEE ASPIRATE"/>
        <s v="EAR SWAB"/>
        <s v="BRONCHOALVEOLAR LAVAGE"/>
        <s v="BRONCHIAL WASH"/>
        <s v="TRACHEAL ASP"/>
        <s v="PERITONEAL FLUID"/>
        <s v="INTRA OP FLUID"/>
        <s v="BRONCHIAL LAVAGE"/>
        <s v="ABSCESS ASPIRATE"/>
        <s v="OPHTHAL SWAB"/>
        <s v="LUNG"/>
      </sharedItems>
    </cacheField>
    <cacheField name="PnG" numFmtId="0">
      <sharedItems containsString="0" containsBlank="1" containsNumber="1" minValue="6.0000000000000001E-3" maxValue="8"/>
    </cacheField>
    <cacheField name="Png_int" numFmtId="0">
      <sharedItems containsBlank="1" count="3">
        <s v="S"/>
        <m/>
        <s v="NS"/>
      </sharedItems>
    </cacheField>
    <cacheField name="Ceft" numFmtId="0">
      <sharedItems containsString="0" containsBlank="1" containsNumber="1" minValue="0.12" maxValue="8"/>
    </cacheField>
    <cacheField name="ceft_int" numFmtId="0">
      <sharedItems containsBlank="1" count="3">
        <m/>
        <s v="S"/>
        <s v="NS"/>
      </sharedItems>
    </cacheField>
    <cacheField name="Lev" numFmtId="0">
      <sharedItems containsString="0" containsBlank="1" containsNumber="1" minValue="0.25" maxValue="16"/>
    </cacheField>
    <cacheField name="lev_int" numFmtId="0">
      <sharedItems containsBlank="1" count="3">
        <s v="S"/>
        <s v="NS"/>
        <m/>
      </sharedItems>
    </cacheField>
    <cacheField name="Ind cln" numFmtId="0">
      <sharedItems containsBlank="1"/>
    </cacheField>
    <cacheField name="Ery" numFmtId="0">
      <sharedItems containsString="0" containsBlank="1" containsNumber="1" minValue="0.12" maxValue="8"/>
    </cacheField>
    <cacheField name="ery_int" numFmtId="0">
      <sharedItems containsBlank="1" count="3">
        <s v="S"/>
        <m/>
        <s v="NS"/>
      </sharedItems>
    </cacheField>
    <cacheField name="Cln" numFmtId="0">
      <sharedItems containsString="0" containsBlank="1" containsNumber="1" minValue="0.25" maxValue="1"/>
    </cacheField>
    <cacheField name="cln_int" numFmtId="0">
      <sharedItems containsBlank="1" count="3">
        <s v="S"/>
        <m/>
        <s v="NS"/>
      </sharedItems>
    </cacheField>
    <cacheField name="Lnz" numFmtId="0">
      <sharedItems containsString="0" containsBlank="1" containsNumber="1" containsInteger="1" minValue="2" maxValue="2"/>
    </cacheField>
    <cacheField name="Van" numFmtId="0">
      <sharedItems containsString="0" containsBlank="1" containsNumber="1" minValue="0.12" maxValue="8"/>
    </cacheField>
    <cacheField name="Tet" numFmtId="0">
      <sharedItems containsString="0" containsBlank="1" containsNumber="1" minValue="0.25" maxValue="16"/>
    </cacheField>
    <cacheField name="tet_int" numFmtId="0">
      <sharedItems containsBlank="1" count="3">
        <s v="S"/>
        <m/>
        <s v="NS"/>
      </sharedItems>
    </cacheField>
    <cacheField name="chlor" numFmtId="0">
      <sharedItems containsString="0" containsBlank="1" containsNumber="1" containsInteger="1" minValue="1" maxValue="16"/>
    </cacheField>
    <cacheField name="chlor_int" numFmtId="0">
      <sharedItems containsBlank="1" count="3">
        <m/>
        <s v="S"/>
        <s v="NS"/>
      </sharedItems>
    </cacheField>
    <cacheField name="Cot" numFmtId="0">
      <sharedItems containsString="0" containsBlank="1" containsNumber="1" containsInteger="1" minValue="10" maxValue="320"/>
    </cacheField>
    <cacheField name="cot_int" numFmtId="0">
      <sharedItems containsBlank="1" count="3">
        <s v="S"/>
        <m/>
        <s v="NS"/>
      </sharedItems>
    </cacheField>
    <cacheField name="Genome ID" numFmtId="0">
      <sharedItems/>
    </cacheField>
    <cacheField name="Strain" numFmtId="0">
      <sharedItems containsMixedTypes="1" containsNumber="1" containsInteger="1" minValue="1" maxValue="899" count="44">
        <s v="969;906"/>
        <n v="260"/>
        <n v="10"/>
        <n v="1"/>
        <n v="104"/>
        <n v="712"/>
        <s v="904;9"/>
        <s v="novel"/>
        <n v="16"/>
        <n v="6"/>
        <n v="899"/>
        <n v="647"/>
        <n v="336"/>
        <n v="717"/>
        <n v="23"/>
        <n v="91"/>
        <n v="176"/>
        <n v="40"/>
        <n v="56"/>
        <n v="27"/>
        <n v="485"/>
        <n v="3"/>
        <n v="67"/>
        <n v="116"/>
        <n v="48"/>
        <n v="2"/>
        <n v="13"/>
        <n v="111"/>
        <n v="59"/>
        <n v="44"/>
        <n v="86"/>
        <n v="11"/>
        <n v="185"/>
        <n v="147"/>
        <n v="642"/>
        <n v="57"/>
        <n v="170"/>
        <n v="371"/>
        <n v="236"/>
        <n v="309"/>
        <n v="5"/>
        <n v="84"/>
        <n v="498"/>
        <n v="37"/>
      </sharedItems>
    </cacheField>
    <cacheField name="Genome Length" numFmtId="0">
      <sharedItems containsSemiMixedTypes="0" containsString="0" containsNumber="1" containsInteger="1" minValue="1960039" maxValue="2304139"/>
    </cacheField>
    <cacheField name="No. Contigs" numFmtId="0">
      <sharedItems containsSemiMixedTypes="0" containsString="0" containsNumber="1" containsInteger="1" minValue="16" maxValue="353"/>
    </cacheField>
    <cacheField name="Smallest Contig" numFmtId="0">
      <sharedItems containsSemiMixedTypes="0" containsString="0" containsNumber="1" containsInteger="1" minValue="500" maxValue="724"/>
    </cacheField>
    <cacheField name="Largest Contig" numFmtId="0">
      <sharedItems containsSemiMixedTypes="0" containsString="0" containsNumber="1" containsInteger="1" minValue="81482" maxValue="649427"/>
    </cacheField>
    <cacheField name="Average Contig Length" numFmtId="0">
      <sharedItems containsSemiMixedTypes="0" containsString="0" containsNumber="1" containsInteger="1" minValue="6527" maxValue="129564"/>
    </cacheField>
    <cacheField name="N50" numFmtId="0">
      <sharedItems containsSemiMixedTypes="0" containsString="0" containsNumber="1" containsInteger="1" minValue="35094" maxValue="510145"/>
    </cacheField>
    <cacheField name="non-ATCG" numFmtId="0">
      <sharedItems containsSemiMixedTypes="0" containsString="0" containsNumber="1" containsInteger="1" minValue="98" maxValue="1191"/>
    </cacheField>
    <cacheField name="GC Content" numFmtId="0">
      <sharedItems containsSemiMixedTypes="0" containsString="0" containsNumber="1" minValue="39.1" maxValue="39.799999999999997"/>
    </cacheField>
    <cacheField name="ST" numFmtId="0">
      <sharedItems containsMixedTypes="1" containsNumber="1" containsInteger="1" minValue="63" maxValue="18467"/>
    </cacheField>
    <cacheField name="aroE" numFmtId="0">
      <sharedItems containsSemiMixedTypes="0" containsString="0" containsNumber="1" containsInteger="1" minValue="1" maxValue="517"/>
    </cacheField>
    <cacheField name="gdh" numFmtId="0">
      <sharedItems containsSemiMixedTypes="0" containsString="0" containsNumber="1" containsInteger="1" minValue="4" maxValue="674"/>
    </cacheField>
    <cacheField name="gki" numFmtId="0">
      <sharedItems containsMixedTypes="1" containsNumber="1" containsInteger="1" minValue="1" maxValue="387"/>
    </cacheField>
    <cacheField name="recP" numFmtId="0">
      <sharedItems containsMixedTypes="1" containsNumber="1" containsInteger="1" minValue="1" maxValue="83"/>
    </cacheField>
    <cacheField name="spi" numFmtId="0">
      <sharedItems containsMixedTypes="1" containsNumber="1" containsInteger="1" minValue="1" maxValue="725"/>
    </cacheField>
    <cacheField name="xpt" numFmtId="0">
      <sharedItems containsMixedTypes="1" containsNumber="1" containsInteger="1" minValue="1" maxValue="667"/>
    </cacheField>
    <cacheField name="ddl" numFmtId="0">
      <sharedItems containsBlank="1" containsMixedTypes="1" containsNumber="1" containsInteger="1" minValue="1" maxValue="1120"/>
    </cacheField>
    <cacheField name="folA" numFmtId="0">
      <sharedItems containsBlank="1"/>
    </cacheField>
    <cacheField name="folP" numFmtId="0">
      <sharedItems containsBlank="1"/>
    </cacheField>
    <cacheField name="cot_res" numFmtId="0">
      <sharedItems containsBlank="1"/>
    </cacheField>
    <cacheField name="gyrA" numFmtId="0">
      <sharedItems containsBlank="1"/>
    </cacheField>
    <cacheField name="parC" numFmtId="0">
      <sharedItems containsBlank="1"/>
    </cacheField>
    <cacheField name="parE" numFmtId="0">
      <sharedItems containsBlank="1"/>
    </cacheField>
    <cacheField name="macro_res" numFmtId="0">
      <sharedItems containsBlank="1"/>
    </cacheField>
    <cacheField name="ermB" numFmtId="0">
      <sharedItems containsBlank="1"/>
    </cacheField>
    <cacheField name="mefA" numFmtId="0">
      <sharedItems containsBlank="1"/>
    </cacheField>
    <cacheField name="tetM" numFmtId="0">
      <sharedItems containsBlank="1"/>
    </cacheField>
    <cacheField name="OTHERS2" numFmtId="0">
      <sharedItems containsBlank="1"/>
    </cacheField>
    <cacheField name="chlor_wgs" numFmtId="0">
      <sharedItems count="2">
        <s v="S"/>
        <s v="NS"/>
      </sharedItems>
    </cacheField>
    <cacheField name="clin_wgs" numFmtId="0">
      <sharedItems count="2">
        <s v="S"/>
        <s v="NS"/>
      </sharedItems>
    </cacheField>
    <cacheField name="ery_wgs" numFmtId="0">
      <sharedItems count="2">
        <s v="S"/>
        <s v="NS"/>
      </sharedItems>
    </cacheField>
    <cacheField name="lev_wgs" numFmtId="0">
      <sharedItems count="2">
        <s v="S"/>
        <s v="NS"/>
      </sharedItems>
    </cacheField>
    <cacheField name="tet-wgs" numFmtId="0">
      <sharedItems count="2">
        <s v="NS"/>
        <s v="S"/>
      </sharedItems>
    </cacheField>
    <cacheField name="cot_wgs" numFmtId="0">
      <sharedItems count="2">
        <s v="NS"/>
        <s v="S"/>
      </sharedItems>
    </cacheField>
    <cacheField name="Contig" numFmtId="0">
      <sharedItems containsBlank="1"/>
    </cacheField>
    <cacheField name="Match ID" numFmtId="0">
      <sharedItems containsBlank="1"/>
    </cacheField>
    <cacheField name="Group" numFmtId="0">
      <sharedItems containsBlank="1"/>
    </cacheField>
    <cacheField name="Inc Match" numFmtId="0">
      <sharedItems containsBlank="1"/>
    </cacheField>
    <cacheField name="Percent Identity" numFmtId="0">
      <sharedItems containsString="0" containsBlank="1" containsNumber="1" minValue="94.634" maxValue="100"/>
    </cacheField>
    <cacheField name="Match Coverage" numFmtId="0">
      <sharedItems containsString="0" containsBlank="1" containsNumber="1" containsInteger="1" minValue="100" maxValue="100"/>
    </cacheField>
    <cacheField name="Contig Start" numFmtId="0">
      <sharedItems containsString="0" containsBlank="1" containsNumber="1" containsInteger="1" minValue="213" maxValue="272610"/>
    </cacheField>
    <cacheField name="Contig End" numFmtId="0">
      <sharedItems containsString="0" containsBlank="1" containsNumber="1" containsInteger="1" minValue="1175" maxValue="273815"/>
    </cacheField>
    <cacheField name="Reference Start" numFmtId="0">
      <sharedItems containsString="0" containsBlank="1" containsNumber="1" containsInteger="1" minValue="1" maxValue="1206"/>
    </cacheField>
    <cacheField name="Reference End" numFmtId="0">
      <sharedItems containsString="0" containsBlank="1" containsNumber="1" containsInteger="1" minValue="1" maxValue="1206"/>
    </cacheField>
    <cacheField name="Serotype_wgs" numFmtId="0">
      <sharedItems containsMixedTypes="1" containsNumber="1" containsInteger="1" minValue="1" maxValue="39" count="35">
        <s v="35C"/>
        <s v="6E(6B)"/>
        <s v="19A"/>
        <s v="19F"/>
        <s v="06A"/>
        <s v="16F"/>
        <n v="34"/>
        <n v="14"/>
        <s v="35A"/>
        <s v="23F"/>
        <s v="09V"/>
        <s v="15A"/>
        <n v="8"/>
        <s v="15B"/>
        <s v="35D"/>
        <s v="11A"/>
        <s v="18C"/>
        <n v="4"/>
        <n v="13"/>
        <s v="33F"/>
        <n v="1"/>
        <s v="06C"/>
        <s v="35B"/>
        <n v="3"/>
        <s v="6E(6A)"/>
        <n v="39"/>
        <s v="22F"/>
        <n v="31"/>
        <s v="serogroup 24"/>
        <s v="17F"/>
        <s v="23A"/>
        <s v="10A"/>
        <s v="09L"/>
        <s v="15C"/>
        <s v="09A"/>
      </sharedItems>
    </cacheField>
    <cacheField name="PCV13" numFmtId="0">
      <sharedItems/>
    </cacheField>
    <cacheField name="Species ID" numFmtId="0">
      <sharedItems containsSemiMixedTypes="0" containsString="0" containsNumber="1" containsInteger="1" minValue="1313" maxValue="1313"/>
    </cacheField>
    <cacheField name="Reference ID" numFmtId="0">
      <sharedItems/>
    </cacheField>
    <cacheField name="Matching Hashes" numFmtId="0">
      <sharedItems containsSemiMixedTypes="0" containsString="0" containsNumber="1" containsInteger="1" minValue="672" maxValue="996"/>
    </cacheField>
    <cacheField name="Mash Distance" numFmtId="0">
      <sharedItems containsSemiMixedTypes="0" containsString="0" containsNumber="1" minValue="9.5500000000000004E-5" maxValue="1.0398599999999999E-2"/>
    </cacheField>
    <cacheField name="PBP1a" numFmtId="0">
      <sharedItems containsMixedTypes="1" containsNumber="1" containsInteger="1" minValue="0" maxValue="193"/>
    </cacheField>
    <cacheField name="PBP2b" numFmtId="0">
      <sharedItems containsMixedTypes="1" containsNumber="1" containsInteger="1" minValue="0" maxValue="260"/>
    </cacheField>
    <cacheField name="PBP2x" numFmtId="0">
      <sharedItems containsMixedTypes="1" containsNumber="1" containsInteger="1" minValue="0" maxValue="486"/>
    </cacheField>
    <cacheField name="amx" numFmtId="0">
      <sharedItems/>
    </cacheField>
    <cacheField name="amxMic" numFmtId="0">
      <sharedItems containsSemiMixedTypes="0" containsString="0" containsNumber="1" minValue="0.03" maxValue="8"/>
    </cacheField>
    <cacheField name="croMeningitis" numFmtId="0">
      <sharedItems/>
    </cacheField>
    <cacheField name="croMic" numFmtId="0">
      <sharedItems containsSemiMixedTypes="0" containsString="0" containsNumber="1" minValue="0.5" maxValue="4"/>
    </cacheField>
    <cacheField name="croNonMeningitis" numFmtId="0">
      <sharedItems/>
    </cacheField>
    <cacheField name="ctxMic" numFmtId="0">
      <sharedItems containsSemiMixedTypes="0" containsString="0" containsNumber="1" minValue="0.06" maxValue="8"/>
    </cacheField>
    <cacheField name="ctx_wgs" numFmtId="0">
      <sharedItems count="3">
        <s v="S"/>
        <s v="I"/>
        <s v="R"/>
      </sharedItems>
    </cacheField>
    <cacheField name="cxm" numFmtId="0">
      <sharedItems/>
    </cacheField>
    <cacheField name="cxmMic" numFmtId="0">
      <sharedItems containsSemiMixedTypes="0" containsString="0" containsNumber="1" minValue="0.5" maxValue="2.1"/>
    </cacheField>
    <cacheField name="mem" numFmtId="0">
      <sharedItems/>
    </cacheField>
    <cacheField name="memMic" numFmtId="0">
      <sharedItems containsSemiMixedTypes="0" containsString="0" containsNumber="1" minValue="0.06" maxValue="1"/>
    </cacheField>
    <cacheField name="penMic" numFmtId="0">
      <sharedItems containsSemiMixedTypes="0" containsString="0" containsNumber="1" minValue="0.03" maxValue="4"/>
    </cacheField>
    <cacheField name="pen_wgs" numFmtId="0">
      <sharedItems count="2">
        <s v="S"/>
        <s v="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d v="2016-03-23T00:00:00"/>
    <n v="3"/>
    <n v="3011"/>
    <x v="0"/>
    <m/>
    <x v="0"/>
    <m/>
    <s v="Y"/>
    <x v="0"/>
    <s v="JIP_3011"/>
    <s v="GPS_IN_SPN_JIP_3011"/>
    <s v="ERR12722196"/>
    <n v="13"/>
    <s v="M"/>
    <x v="0"/>
    <n v="2.3E-2"/>
    <x v="0"/>
    <m/>
    <x v="0"/>
    <m/>
    <x v="0"/>
    <m/>
    <m/>
    <x v="0"/>
    <m/>
    <x v="0"/>
    <m/>
    <m/>
    <m/>
    <x v="0"/>
    <m/>
    <x v="0"/>
    <m/>
    <x v="0"/>
    <s v="658cf988a71be13368f23486"/>
    <x v="0"/>
    <n v="2074349"/>
    <n v="37"/>
    <n v="510"/>
    <n v="264997"/>
    <n v="56063"/>
    <n v="128828"/>
    <n v="496"/>
    <n v="39.6"/>
    <s v="f3266603a0583421e5757bdfbaea0fb44fab0ef4"/>
    <n v="16"/>
    <n v="10"/>
    <n v="387"/>
    <n v="10"/>
    <n v="9"/>
    <n v="1"/>
    <n v="9"/>
    <s v="folA_I100L"/>
    <s v="folP_aa_insert_57-70"/>
    <s v="both"/>
    <m/>
    <m/>
    <m/>
    <m/>
    <m/>
    <m/>
    <s v="tetM_12"/>
    <m/>
    <x v="0"/>
    <x v="0"/>
    <x v="0"/>
    <x v="0"/>
    <x v="0"/>
    <x v="0"/>
    <s v="NODE_10_length_100006_cov_30.979571"/>
    <s v="repUS43_1_CDS12738(DOp1)_CP003584"/>
    <s v="Rep_trans"/>
    <s v="repUS43_1"/>
    <n v="95.025000000000006"/>
    <n v="100"/>
    <n v="22827"/>
    <n v="24032"/>
    <n v="1"/>
    <n v="1206"/>
    <x v="0"/>
    <s v="N"/>
    <n v="1313"/>
    <s v="NZ_FWVC01000317.1"/>
    <n v="704"/>
    <n v="9.0860999999999997E-3"/>
    <n v="0"/>
    <n v="44"/>
    <n v="2"/>
    <s v="S"/>
    <n v="0.03"/>
    <s v="S"/>
    <n v="0.5"/>
    <s v="S"/>
    <n v="0.06"/>
    <x v="0"/>
    <s v="S"/>
    <n v="0.5"/>
    <s v="S"/>
    <n v="0.06"/>
    <n v="0.03"/>
    <x v="0"/>
  </r>
  <r>
    <d v="2016-03-23T00:00:00"/>
    <n v="5"/>
    <n v="6422"/>
    <x v="0"/>
    <m/>
    <x v="0"/>
    <m/>
    <s v="Y"/>
    <x v="1"/>
    <s v="SPN_6422"/>
    <s v="GPS_IN_JIP_SPN_6422"/>
    <s v="ERR12721971"/>
    <n v="72"/>
    <s v="M"/>
    <x v="0"/>
    <n v="1.2E-2"/>
    <x v="0"/>
    <m/>
    <x v="0"/>
    <m/>
    <x v="1"/>
    <m/>
    <m/>
    <x v="0"/>
    <m/>
    <x v="0"/>
    <m/>
    <m/>
    <m/>
    <x v="0"/>
    <m/>
    <x v="0"/>
    <m/>
    <x v="0"/>
    <s v="658cf988a71be126daf2347b"/>
    <x v="1"/>
    <n v="2028486"/>
    <n v="41"/>
    <n v="520"/>
    <n v="213453"/>
    <n v="49475"/>
    <n v="105318"/>
    <n v="397"/>
    <n v="39.700000000000003"/>
    <s v="4a005e07f70a0bc25848edd063ded93a9463a185"/>
    <n v="7"/>
    <n v="5"/>
    <n v="282"/>
    <n v="3"/>
    <n v="10"/>
    <n v="20"/>
    <n v="6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"/>
    <s v="Y"/>
    <n v="1313"/>
    <s v="NZ_CQVM01000001.1"/>
    <n v="716"/>
    <n v="8.6154300000000003E-3"/>
    <n v="2"/>
    <n v="0"/>
    <n v="3"/>
    <s v="S"/>
    <n v="0.03"/>
    <s v="S"/>
    <n v="0.5"/>
    <s v="S"/>
    <n v="0.06"/>
    <x v="0"/>
    <s v="S"/>
    <n v="0.5"/>
    <s v="S"/>
    <n v="0.06"/>
    <n v="0.03"/>
    <x v="0"/>
  </r>
  <r>
    <d v="2016-03-23T00:00:00"/>
    <n v="8"/>
    <n v="3045"/>
    <x v="0"/>
    <m/>
    <x v="0"/>
    <m/>
    <s v="Y"/>
    <x v="0"/>
    <s v="JIP_3045"/>
    <s v="GPS_IN_JIPMER-6"/>
    <s v="ERR12721965"/>
    <n v="59"/>
    <s v="M"/>
    <x v="0"/>
    <m/>
    <x v="1"/>
    <m/>
    <x v="0"/>
    <m/>
    <x v="2"/>
    <m/>
    <m/>
    <x v="1"/>
    <m/>
    <x v="1"/>
    <m/>
    <m/>
    <m/>
    <x v="1"/>
    <m/>
    <x v="0"/>
    <m/>
    <x v="1"/>
    <s v="658cf988a71be176aaf23483"/>
    <x v="2"/>
    <n v="2093587"/>
    <n v="39"/>
    <n v="510"/>
    <n v="259802"/>
    <n v="53681"/>
    <n v="84946"/>
    <n v="100"/>
    <n v="39.5"/>
    <n v="17264"/>
    <n v="12"/>
    <n v="19"/>
    <n v="2"/>
    <n v="17"/>
    <n v="6"/>
    <n v="22"/>
    <n v="1120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2"/>
    <s v="Y"/>
    <n v="1313"/>
    <s v="NZ_FHRU01000001.1"/>
    <n v="881"/>
    <n v="3.1121E-3"/>
    <n v="17"/>
    <n v="92"/>
    <n v="8"/>
    <s v="S"/>
    <n v="1"/>
    <s v="S"/>
    <n v="0.5"/>
    <s v="S"/>
    <n v="0.5"/>
    <x v="0"/>
    <s v="R"/>
    <n v="2.1"/>
    <s v="I"/>
    <n v="0.5"/>
    <n v="2"/>
    <x v="0"/>
  </r>
  <r>
    <d v="2016-03-23T00:00:00"/>
    <n v="11"/>
    <s v="SF3436"/>
    <x v="1"/>
    <s v="G-326452"/>
    <x v="0"/>
    <d v="2015-08-13T00:00:00"/>
    <s v="Y"/>
    <x v="2"/>
    <s v="SF3436"/>
    <s v="GPS_IN_SPN_SF3436"/>
    <s v="ERR12722205"/>
    <n v="65"/>
    <s v="F"/>
    <x v="1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10"/>
    <x v="0"/>
    <s v="658cf988a71be156f7f2348c"/>
    <x v="3"/>
    <n v="2058942"/>
    <n v="45"/>
    <n v="518"/>
    <n v="223052"/>
    <n v="45754"/>
    <n v="121054"/>
    <n v="297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s v="tetM_2"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90"/>
    <n v="2.3989500000000001E-4"/>
    <n v="13"/>
    <s v="NEW"/>
    <n v="8"/>
    <s v="R"/>
    <n v="8"/>
    <s v="I"/>
    <n v="1"/>
    <s v="S"/>
    <n v="1"/>
    <x v="0"/>
    <s v="R"/>
    <n v="2.1"/>
    <s v="R"/>
    <n v="1"/>
    <n v="4"/>
    <x v="1"/>
  </r>
  <r>
    <d v="2016-03-23T00:00:00"/>
    <n v="20"/>
    <s v="SF1916"/>
    <x v="1"/>
    <s v="F-729036"/>
    <x v="1"/>
    <m/>
    <s v="Y"/>
    <x v="3"/>
    <m/>
    <s v="ERR2090225"/>
    <s v="ERR2090225"/>
    <n v="16"/>
    <s v="F"/>
    <x v="2"/>
    <n v="4.7E-2"/>
    <x v="0"/>
    <m/>
    <x v="0"/>
    <m/>
    <x v="0"/>
    <m/>
    <m/>
    <x v="0"/>
    <m/>
    <x v="0"/>
    <m/>
    <m/>
    <m/>
    <x v="0"/>
    <m/>
    <x v="0"/>
    <m/>
    <x v="2"/>
    <s v="6191fed29d8e952fc388744b"/>
    <x v="2"/>
    <n v="2126775"/>
    <n v="42"/>
    <n v="518"/>
    <n v="153293"/>
    <n v="50637"/>
    <n v="124036"/>
    <n v="673"/>
    <n v="39.5"/>
    <n v="14518"/>
    <n v="12"/>
    <n v="5"/>
    <n v="97"/>
    <n v="17"/>
    <n v="6"/>
    <n v="22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5_length_133757_cov_31.687235"/>
    <s v="repUS43_1_CDS12738(DOp1)_CP003584"/>
    <s v="Rep_trans"/>
    <s v="repUS43_1"/>
    <n v="99.834000000000003"/>
    <n v="100"/>
    <n v="101074"/>
    <n v="102279"/>
    <n v="1206"/>
    <n v="1"/>
    <x v="4"/>
    <s v="Y"/>
    <n v="1313"/>
    <s v="NZ_CRUB01000001.1"/>
    <n v="842"/>
    <n v="4.2704800000000001E-3"/>
    <n v="17"/>
    <n v="15"/>
    <s v="NEW"/>
    <s v="S"/>
    <n v="0.25"/>
    <s v="S"/>
    <n v="0.5"/>
    <s v="S"/>
    <n v="0.12"/>
    <x v="0"/>
    <s v="S"/>
    <n v="0.5"/>
    <s v="S"/>
    <n v="0.12"/>
    <n v="0.25"/>
    <x v="1"/>
  </r>
  <r>
    <d v="2016-03-23T00:00:00"/>
    <n v="21"/>
    <s v="SF1927"/>
    <x v="1"/>
    <s v="F-544507"/>
    <x v="1"/>
    <m/>
    <s v="Y"/>
    <x v="3"/>
    <m/>
    <s v="ERR3227834"/>
    <s v="ERR3227834"/>
    <n v="27"/>
    <s v="F"/>
    <x v="2"/>
    <m/>
    <x v="1"/>
    <m/>
    <x v="0"/>
    <m/>
    <x v="0"/>
    <m/>
    <m/>
    <x v="0"/>
    <m/>
    <x v="0"/>
    <m/>
    <m/>
    <m/>
    <x v="0"/>
    <m/>
    <x v="0"/>
    <m/>
    <x v="2"/>
    <s v="618e059f15901b2edaf29efa"/>
    <x v="3"/>
    <n v="2057157"/>
    <n v="28"/>
    <n v="518"/>
    <n v="347086"/>
    <n v="73469"/>
    <n v="118431"/>
    <n v="389"/>
    <n v="39.700000000000003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6_length_118431_cov_34.856945"/>
    <s v="repUS43_1_CDS12738(DOp1)_CP003584"/>
    <s v="Rep_trans"/>
    <s v="repUS43_1"/>
    <n v="99.834000000000003"/>
    <n v="100"/>
    <n v="69588"/>
    <n v="70793"/>
    <n v="1206"/>
    <n v="1"/>
    <x v="3"/>
    <s v="Y"/>
    <n v="1313"/>
    <s v="NZ_AILC01000012.1"/>
    <n v="982"/>
    <n v="4.3443900000000001E-4"/>
    <n v="13"/>
    <n v="16"/>
    <n v="47"/>
    <s v="S"/>
    <n v="2"/>
    <s v="I"/>
    <n v="1"/>
    <s v="S"/>
    <n v="1"/>
    <x v="1"/>
    <s v="R"/>
    <n v="2.1"/>
    <s v="I"/>
    <n v="0.5"/>
    <n v="2"/>
    <x v="1"/>
  </r>
  <r>
    <d v="2016-03-23T00:00:00"/>
    <n v="23"/>
    <n v="1580"/>
    <x v="0"/>
    <s v="G-463383"/>
    <x v="1"/>
    <d v="2016-09-03T00:00:00"/>
    <s v="Y"/>
    <x v="4"/>
    <s v="JIP_1580"/>
    <s v="GPS_IN_SPN_JIP_1580"/>
    <s v="ERR12722195"/>
    <n v="50"/>
    <s v="F"/>
    <x v="0"/>
    <m/>
    <x v="1"/>
    <m/>
    <x v="0"/>
    <m/>
    <x v="2"/>
    <m/>
    <m/>
    <x v="1"/>
    <m/>
    <x v="1"/>
    <m/>
    <m/>
    <m/>
    <x v="1"/>
    <m/>
    <x v="0"/>
    <m/>
    <x v="1"/>
    <s v="658cf988a71be17e60f23485"/>
    <x v="4"/>
    <n v="2178445"/>
    <n v="40"/>
    <n v="508"/>
    <n v="322450"/>
    <n v="54461"/>
    <n v="93765"/>
    <n v="586"/>
    <n v="39.6"/>
    <n v="11916"/>
    <n v="68"/>
    <n v="310"/>
    <n v="62"/>
    <n v="10"/>
    <n v="77"/>
    <n v="1"/>
    <n v="5"/>
    <s v="folA_I100L"/>
    <s v="folP_aa_insert_57-70"/>
    <s v="both"/>
    <m/>
    <m/>
    <m/>
    <m/>
    <m/>
    <m/>
    <s v="tetM_5"/>
    <m/>
    <x v="0"/>
    <x v="0"/>
    <x v="0"/>
    <x v="0"/>
    <x v="0"/>
    <x v="0"/>
    <s v="NODE_1_length_322450_cov_43.278339"/>
    <s v="repUS43_1_CDS12738(DOp1)_CP003584"/>
    <s v="Rep_trans"/>
    <s v="repUS43_1"/>
    <n v="95.025000000000006"/>
    <n v="100"/>
    <n v="13327"/>
    <n v="14532"/>
    <n v="1"/>
    <n v="1206"/>
    <x v="5"/>
    <s v="N"/>
    <n v="1313"/>
    <s v="NZ_CHNL01000001.1"/>
    <n v="850"/>
    <n v="4.0265400000000003E-3"/>
    <n v="0"/>
    <n v="2"/>
    <n v="0"/>
    <s v="S"/>
    <n v="0.03"/>
    <s v="S"/>
    <n v="0.5"/>
    <s v="S"/>
    <n v="0.06"/>
    <x v="0"/>
    <s v="S"/>
    <n v="0.5"/>
    <s v="S"/>
    <n v="0.06"/>
    <n v="0.03"/>
    <x v="0"/>
  </r>
  <r>
    <d v="2018-08-17T00:00:00"/>
    <n v="25"/>
    <n v="3277"/>
    <x v="0"/>
    <m/>
    <x v="1"/>
    <m/>
    <s v="Y"/>
    <x v="4"/>
    <s v="SPN_3277"/>
    <s v="ERR4784551"/>
    <s v="ERR4784551"/>
    <n v="55"/>
    <s v="M"/>
    <x v="0"/>
    <n v="6.0000000000000001E-3"/>
    <x v="0"/>
    <m/>
    <x v="0"/>
    <m/>
    <x v="0"/>
    <m/>
    <m/>
    <x v="0"/>
    <m/>
    <x v="0"/>
    <m/>
    <m/>
    <m/>
    <x v="0"/>
    <m/>
    <x v="0"/>
    <m/>
    <x v="0"/>
    <s v="618e05da207e0371a86b27eb"/>
    <x v="5"/>
    <n v="2091556"/>
    <n v="39"/>
    <n v="678"/>
    <n v="201476"/>
    <n v="53629"/>
    <n v="107228"/>
    <n v="481"/>
    <n v="39.6"/>
    <s v="79ea2adccb2af5c9586ee4fc0151aabf874fc9dc"/>
    <n v="2"/>
    <n v="5"/>
    <n v="8"/>
    <n v="4"/>
    <s v="df7a1138860cea71f8b779fc21f6760b92199447"/>
    <n v="33"/>
    <n v="1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6"/>
    <s v="N"/>
    <n v="1313"/>
    <s v="NZ_CRLU01000001.1"/>
    <n v="723"/>
    <n v="8.3459899999999993E-3"/>
    <n v="2"/>
    <n v="4"/>
    <n v="0"/>
    <s v="S"/>
    <n v="0.03"/>
    <s v="S"/>
    <n v="0.5"/>
    <s v="S"/>
    <n v="0.06"/>
    <x v="0"/>
    <s v="S"/>
    <n v="0.5"/>
    <s v="S"/>
    <n v="0.06"/>
    <n v="0.03"/>
    <x v="0"/>
  </r>
  <r>
    <d v="2018-08-17T00:00:00"/>
    <n v="26"/>
    <s v="A9950"/>
    <x v="1"/>
    <m/>
    <x v="1"/>
    <m/>
    <s v="Y"/>
    <x v="5"/>
    <s v="JIP_A9950"/>
    <s v="GPS_IN_SPN_JIP_A9950"/>
    <s v="ERR12722199"/>
    <n v="35"/>
    <s v="F"/>
    <x v="3"/>
    <n v="0.5"/>
    <x v="0"/>
    <m/>
    <x v="0"/>
    <m/>
    <x v="0"/>
    <m/>
    <m/>
    <x v="0"/>
    <m/>
    <x v="0"/>
    <m/>
    <m/>
    <m/>
    <x v="0"/>
    <m/>
    <x v="0"/>
    <m/>
    <x v="2"/>
    <s v="658cf988a71be13668f2348b"/>
    <x v="3"/>
    <n v="2043229"/>
    <n v="33"/>
    <n v="668"/>
    <n v="289177"/>
    <n v="61916"/>
    <n v="118204"/>
    <n v="494"/>
    <n v="39.700000000000003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6_length_118204_cov_45.038711"/>
    <s v="repUS43_1_CDS12738(DOp1)_CP003584"/>
    <s v="Rep_trans"/>
    <s v="repUS43_1"/>
    <n v="99.834000000000003"/>
    <n v="100"/>
    <n v="47428"/>
    <n v="48633"/>
    <n v="1"/>
    <n v="1206"/>
    <x v="3"/>
    <s v="Y"/>
    <n v="1313"/>
    <s v="NZ_FWTK01000320.1"/>
    <n v="992"/>
    <n v="1.91626E-4"/>
    <n v="13"/>
    <n v="16"/>
    <s v="NEW"/>
    <s v="S"/>
    <n v="2"/>
    <s v="I"/>
    <n v="1"/>
    <s v="S"/>
    <n v="1"/>
    <x v="0"/>
    <s v="R"/>
    <n v="2.1"/>
    <s v="I"/>
    <n v="0.5"/>
    <n v="2"/>
    <x v="0"/>
  </r>
  <r>
    <d v="2018-08-17T00:00:00"/>
    <n v="27"/>
    <n v="3690"/>
    <x v="0"/>
    <m/>
    <x v="1"/>
    <m/>
    <s v="Y"/>
    <x v="5"/>
    <s v="SPN_3690"/>
    <s v="ERR4784667"/>
    <s v="ERR4784667"/>
    <n v="43"/>
    <s v="M"/>
    <x v="0"/>
    <n v="0.25"/>
    <x v="0"/>
    <m/>
    <x v="0"/>
    <m/>
    <x v="0"/>
    <m/>
    <m/>
    <x v="0"/>
    <m/>
    <x v="0"/>
    <m/>
    <m/>
    <m/>
    <x v="0"/>
    <m/>
    <x v="0"/>
    <m/>
    <x v="2"/>
    <s v="618e0620207e031f816b2805"/>
    <x v="2"/>
    <n v="2087926"/>
    <n v="21"/>
    <n v="547"/>
    <n v="430585"/>
    <n v="99425"/>
    <n v="265201"/>
    <n v="193"/>
    <n v="39.5"/>
    <n v="14489"/>
    <n v="6"/>
    <n v="5"/>
    <n v="2"/>
    <n v="17"/>
    <n v="15"/>
    <n v="22"/>
    <n v="14"/>
    <s v="folA_I100L"/>
    <s v="folP_aa_insert_57-70"/>
    <s v="both"/>
    <m/>
    <m/>
    <m/>
    <s v="ermB"/>
    <s v="ermB"/>
    <m/>
    <s v="tetM_12"/>
    <m/>
    <x v="0"/>
    <x v="1"/>
    <x v="1"/>
    <x v="0"/>
    <x v="0"/>
    <x v="0"/>
    <s v="NODE_3_length_265201_cov_32.789587"/>
    <s v="repUS43_1_CDS12738(DOp1)_CP003584"/>
    <s v="Rep_trans"/>
    <s v="repUS43_1"/>
    <n v="99.834000000000003"/>
    <n v="100"/>
    <n v="31503"/>
    <n v="32708"/>
    <n v="1"/>
    <n v="1206"/>
    <x v="2"/>
    <s v="Y"/>
    <n v="1313"/>
    <s v="NZ_UHGE01000005.1"/>
    <n v="944"/>
    <n v="1.39189E-3"/>
    <n v="17"/>
    <n v="1"/>
    <n v="22"/>
    <s v="S"/>
    <n v="0.06"/>
    <s v="S"/>
    <n v="0.5"/>
    <s v="S"/>
    <n v="0.25"/>
    <x v="0"/>
    <s v="S"/>
    <n v="0.5"/>
    <s v="S"/>
    <n v="0.06"/>
    <n v="1"/>
    <x v="0"/>
  </r>
  <r>
    <d v="2018-05-09T00:00:00"/>
    <n v="30"/>
    <n v="6487"/>
    <x v="0"/>
    <m/>
    <x v="1"/>
    <m/>
    <s v="Y"/>
    <x v="6"/>
    <m/>
    <s v="ERR4784547"/>
    <s v="ERR4784547"/>
    <n v="11"/>
    <s v="M"/>
    <x v="4"/>
    <n v="0.19"/>
    <x v="0"/>
    <m/>
    <x v="0"/>
    <m/>
    <x v="0"/>
    <m/>
    <m/>
    <x v="2"/>
    <m/>
    <x v="0"/>
    <m/>
    <m/>
    <m/>
    <x v="2"/>
    <m/>
    <x v="0"/>
    <m/>
    <x v="2"/>
    <s v="618e05ba15901b6fa0f29efb"/>
    <x v="6"/>
    <n v="2092486"/>
    <n v="36"/>
    <n v="548"/>
    <n v="249788"/>
    <n v="58124"/>
    <n v="136955"/>
    <n v="286"/>
    <n v="39.6"/>
    <n v="13585"/>
    <n v="2"/>
    <n v="5"/>
    <n v="36"/>
    <n v="12"/>
    <n v="17"/>
    <n v="21"/>
    <n v="773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2_length_192601_cov_33.693904"/>
    <s v="repUS43_1_CDS12738(DOp1)_CP003584"/>
    <s v="Rep_trans"/>
    <s v="repUS43_1"/>
    <n v="99.834000000000003"/>
    <n v="100"/>
    <n v="32686"/>
    <n v="33891"/>
    <n v="1206"/>
    <n v="1"/>
    <x v="7"/>
    <s v="Y"/>
    <n v="1313"/>
    <s v="NZ_CIBT01000001.1"/>
    <n v="963"/>
    <n v="9.0612400000000001E-4"/>
    <n v="24"/>
    <s v="NEW"/>
    <s v="NEW"/>
    <s v="S"/>
    <n v="0.5"/>
    <s v="S"/>
    <n v="0.5"/>
    <s v="S"/>
    <n v="0.25"/>
    <x v="0"/>
    <s v="S"/>
    <n v="0.5"/>
    <s v="S"/>
    <n v="0.12"/>
    <n v="0.5"/>
    <x v="0"/>
  </r>
  <r>
    <d v="2018-05-09T00:00:00"/>
    <n v="31"/>
    <n v="2585"/>
    <x v="0"/>
    <m/>
    <x v="1"/>
    <m/>
    <s v="Y"/>
    <x v="4"/>
    <s v="SPN_2585"/>
    <s v="GPS_IN_JIP_SPN_2585"/>
    <s v="ERR4784688"/>
    <n v="66"/>
    <s v="M"/>
    <x v="0"/>
    <n v="0.06"/>
    <x v="0"/>
    <n v="0.12"/>
    <x v="1"/>
    <n v="1"/>
    <x v="0"/>
    <s v="N"/>
    <n v="0.12"/>
    <x v="0"/>
    <n v="0.25"/>
    <x v="0"/>
    <n v="2"/>
    <n v="0.25"/>
    <n v="0.25"/>
    <x v="0"/>
    <n v="1"/>
    <x v="1"/>
    <n v="160"/>
    <x v="2"/>
    <s v="658cf988a71be10c3cf23478"/>
    <x v="7"/>
    <n v="2053238"/>
    <n v="46"/>
    <n v="500"/>
    <n v="398251"/>
    <n v="44635"/>
    <n v="95331"/>
    <n v="391"/>
    <n v="39.6"/>
    <s v="ecf3d323852d2da6d3fec3b4459c0235d76349f6"/>
    <n v="2"/>
    <n v="16"/>
    <n v="62"/>
    <n v="4"/>
    <n v="6"/>
    <n v="33"/>
    <n v="18"/>
    <s v="folA_I100L"/>
    <s v="folP_aa_insert_57-70"/>
    <s v="both"/>
    <m/>
    <s v="parC_S79F"/>
    <m/>
    <m/>
    <m/>
    <m/>
    <m/>
    <m/>
    <x v="0"/>
    <x v="0"/>
    <x v="0"/>
    <x v="1"/>
    <x v="1"/>
    <x v="0"/>
    <m/>
    <m/>
    <m/>
    <m/>
    <m/>
    <m/>
    <m/>
    <m/>
    <m/>
    <m/>
    <x v="8"/>
    <s v="N"/>
    <n v="1313"/>
    <s v="NZ_CKHI01000001.1"/>
    <n v="757"/>
    <n v="7.0882200000000001E-3"/>
    <n v="1"/>
    <n v="4"/>
    <n v="0"/>
    <s v="S"/>
    <n v="0.03"/>
    <s v="S"/>
    <n v="0.5"/>
    <s v="S"/>
    <n v="0.06"/>
    <x v="0"/>
    <s v="S"/>
    <n v="0.5"/>
    <s v="S"/>
    <n v="0.06"/>
    <n v="0.03"/>
    <x v="0"/>
  </r>
  <r>
    <d v="2016-03-23T00:00:00"/>
    <n v="33"/>
    <n v="3941"/>
    <x v="0"/>
    <s v="G-542853"/>
    <x v="1"/>
    <d v="2016-11-07T00:00:00"/>
    <s v="Y"/>
    <x v="3"/>
    <s v="JIP_3941"/>
    <s v="GPS_IN_SPN_JIP_3941"/>
    <s v="ERR12722197"/>
    <n v="35"/>
    <s v="F"/>
    <x v="0"/>
    <m/>
    <x v="1"/>
    <m/>
    <x v="0"/>
    <m/>
    <x v="2"/>
    <m/>
    <m/>
    <x v="1"/>
    <m/>
    <x v="1"/>
    <m/>
    <m/>
    <m/>
    <x v="1"/>
    <m/>
    <x v="0"/>
    <m/>
    <x v="1"/>
    <s v="658cf988a71be14b1bf23488"/>
    <x v="3"/>
    <n v="2055329"/>
    <n v="44"/>
    <n v="511"/>
    <n v="223052"/>
    <n v="46712"/>
    <n v="121289"/>
    <n v="200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9"/>
    <n v="2.6408399999999999E-4"/>
    <n v="13"/>
    <s v="NEW"/>
    <n v="8"/>
    <s v="R"/>
    <n v="8"/>
    <s v="I"/>
    <n v="1"/>
    <s v="S"/>
    <n v="1"/>
    <x v="0"/>
    <s v="R"/>
    <n v="2.1"/>
    <s v="R"/>
    <n v="1"/>
    <n v="4"/>
    <x v="1"/>
  </r>
  <r>
    <d v="2018-08-17T00:00:00"/>
    <n v="37"/>
    <n v="1192"/>
    <x v="0"/>
    <m/>
    <x v="2"/>
    <m/>
    <s v="Y"/>
    <x v="7"/>
    <s v="SPN_1192"/>
    <s v="ERR4784684"/>
    <s v="ERR4784684"/>
    <n v="65"/>
    <s v="M"/>
    <x v="0"/>
    <n v="2"/>
    <x v="0"/>
    <n v="1"/>
    <x v="1"/>
    <n v="0.5"/>
    <x v="0"/>
    <s v="N"/>
    <n v="8"/>
    <x v="2"/>
    <n v="1"/>
    <x v="2"/>
    <n v="2"/>
    <n v="0.12"/>
    <n v="16"/>
    <x v="2"/>
    <n v="16"/>
    <x v="2"/>
    <n v="80"/>
    <x v="2"/>
    <s v="618e065e207e034abc6b2809"/>
    <x v="8"/>
    <n v="2137181"/>
    <n v="38"/>
    <n v="532"/>
    <n v="193817"/>
    <n v="56241"/>
    <n v="130094"/>
    <n v="293"/>
    <n v="39.4"/>
    <n v="81"/>
    <n v="4"/>
    <n v="4"/>
    <n v="2"/>
    <n v="4"/>
    <n v="4"/>
    <n v="1"/>
    <n v="1"/>
    <s v="folA_I100L"/>
    <s v="folP_aa_insert_57-70"/>
    <s v="both"/>
    <m/>
    <m/>
    <m/>
    <s v="ermB"/>
    <s v="ermB"/>
    <m/>
    <m/>
    <s v="cat_pC194"/>
    <x v="1"/>
    <x v="1"/>
    <x v="1"/>
    <x v="0"/>
    <x v="0"/>
    <x v="0"/>
    <s v="NODE_9_length_104231_cov_34.302914"/>
    <s v="rep13_4_rep(pKH13)_EU170347"/>
    <s v="Rep1"/>
    <s v="rep13_4"/>
    <n v="100"/>
    <n v="100"/>
    <n v="73674"/>
    <n v="74519"/>
    <n v="1"/>
    <n v="846"/>
    <x v="9"/>
    <s v="Y"/>
    <n v="1313"/>
    <s v="NZ_CNUC02000001.1"/>
    <n v="994"/>
    <n v="1.4350300000000001E-4"/>
    <n v="15"/>
    <n v="12"/>
    <n v="18"/>
    <s v="S"/>
    <n v="2"/>
    <s v="I"/>
    <n v="1"/>
    <s v="S"/>
    <n v="1"/>
    <x v="0"/>
    <s v="R"/>
    <n v="2.1"/>
    <s v="I"/>
    <n v="0.5"/>
    <n v="2"/>
    <x v="0"/>
  </r>
  <r>
    <d v="2018-05-09T00:00:00"/>
    <n v="43"/>
    <n v="2445"/>
    <x v="0"/>
    <m/>
    <x v="2"/>
    <m/>
    <s v="Y"/>
    <x v="4"/>
    <s v="SPN_2445"/>
    <s v="ERR4784692"/>
    <s v="ERR4784692"/>
    <n v="42"/>
    <s v="M"/>
    <x v="0"/>
    <n v="0.125"/>
    <x v="0"/>
    <m/>
    <x v="0"/>
    <m/>
    <x v="0"/>
    <m/>
    <m/>
    <x v="0"/>
    <m/>
    <x v="0"/>
    <m/>
    <m/>
    <m/>
    <x v="0"/>
    <m/>
    <x v="0"/>
    <m/>
    <x v="0"/>
    <s v="618e0691207e0323486b280b"/>
    <x v="9"/>
    <n v="2103421"/>
    <n v="39"/>
    <n v="528"/>
    <n v="349728"/>
    <n v="53933"/>
    <n v="180084"/>
    <n v="395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6_length_119036_cov_30.254017"/>
    <s v="repUS43_1_CDS12738(DOp1)_CP003584"/>
    <s v="Rep_trans"/>
    <s v="repUS43_1"/>
    <n v="100"/>
    <n v="100"/>
    <n v="59380"/>
    <n v="60585"/>
    <n v="1206"/>
    <n v="1"/>
    <x v="10"/>
    <s v="Y"/>
    <n v="1313"/>
    <s v="NZ_VFBI01000067.1"/>
    <n v="990"/>
    <n v="2.3989500000000001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18-10-10T00:00:00"/>
    <n v="47"/>
    <s v="EX3714"/>
    <x v="0"/>
    <m/>
    <x v="2"/>
    <m/>
    <s v="Y"/>
    <x v="3"/>
    <m/>
    <s v="ERR3227765"/>
    <s v="ERR3227765"/>
    <n v="4"/>
    <s v="M"/>
    <x v="4"/>
    <n v="4"/>
    <x v="2"/>
    <n v="4"/>
    <x v="2"/>
    <n v="1"/>
    <x v="0"/>
    <s v="N"/>
    <n v="8"/>
    <x v="2"/>
    <n v="1"/>
    <x v="2"/>
    <n v="2"/>
    <n v="0.5"/>
    <n v="16"/>
    <x v="2"/>
    <n v="4"/>
    <x v="1"/>
    <n v="160"/>
    <x v="2"/>
    <s v="618e107e207e0355ab6b2858"/>
    <x v="3"/>
    <n v="2065391"/>
    <n v="34"/>
    <n v="518"/>
    <n v="221493"/>
    <n v="60746"/>
    <n v="122158"/>
    <n v="488"/>
    <n v="39.700000000000003"/>
    <n v="271"/>
    <n v="4"/>
    <n v="16"/>
    <n v="19"/>
    <n v="15"/>
    <n v="6"/>
    <n v="20"/>
    <n v="26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C_022655.1"/>
    <n v="993"/>
    <n v="1.67546E-4"/>
    <n v="13"/>
    <n v="11"/>
    <n v="33"/>
    <s v="R"/>
    <n v="8"/>
    <s v="R"/>
    <n v="4"/>
    <s v="R"/>
    <n v="8"/>
    <x v="2"/>
    <s v="R"/>
    <n v="2.1"/>
    <s v="R"/>
    <n v="1"/>
    <n v="4"/>
    <x v="1"/>
  </r>
  <r>
    <d v="2018-08-17T00:00:00"/>
    <n v="48"/>
    <s v="P276"/>
    <x v="1"/>
    <s v="G-165338"/>
    <x v="3"/>
    <m/>
    <s v="Y"/>
    <x v="5"/>
    <s v="SPN_P276"/>
    <s v="ERR4784676"/>
    <s v="ERR4784676"/>
    <n v="3"/>
    <s v="M"/>
    <x v="3"/>
    <n v="8"/>
    <x v="2"/>
    <n v="2"/>
    <x v="2"/>
    <n v="0.5"/>
    <x v="0"/>
    <s v="N"/>
    <n v="8"/>
    <x v="2"/>
    <n v="1"/>
    <x v="2"/>
    <n v="2"/>
    <n v="0.5"/>
    <n v="16"/>
    <x v="2"/>
    <n v="2"/>
    <x v="1"/>
    <n v="160"/>
    <x v="2"/>
    <s v="618e063a207e034e046b2807"/>
    <x v="3"/>
    <n v="2038607"/>
    <n v="37"/>
    <n v="518"/>
    <n v="198540"/>
    <n v="55097"/>
    <n v="102990"/>
    <n v="485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C_022655.1"/>
    <n v="987"/>
    <n v="3.1257300000000002E-4"/>
    <n v="13"/>
    <s v="NEW"/>
    <n v="8"/>
    <s v="R"/>
    <n v="8"/>
    <s v="I"/>
    <n v="1"/>
    <s v="S"/>
    <n v="1"/>
    <x v="0"/>
    <s v="R"/>
    <n v="2.1"/>
    <s v="R"/>
    <n v="1"/>
    <n v="4"/>
    <x v="1"/>
  </r>
  <r>
    <d v="2018-05-09T00:00:00"/>
    <n v="49"/>
    <n v="6800"/>
    <x v="0"/>
    <m/>
    <x v="3"/>
    <m/>
    <s v="Y"/>
    <x v="5"/>
    <s v="SPN_6800"/>
    <s v="ERR4784696"/>
    <s v="ERR4784696"/>
    <n v="10"/>
    <s v="F"/>
    <x v="5"/>
    <n v="0.38"/>
    <x v="0"/>
    <m/>
    <x v="0"/>
    <m/>
    <x v="0"/>
    <m/>
    <m/>
    <x v="2"/>
    <m/>
    <x v="0"/>
    <m/>
    <m/>
    <m/>
    <x v="2"/>
    <m/>
    <x v="0"/>
    <m/>
    <x v="2"/>
    <s v="618e06ab15901b8422f29f43"/>
    <x v="3"/>
    <n v="2025656"/>
    <n v="36"/>
    <n v="518"/>
    <n v="310761"/>
    <n v="56268"/>
    <n v="107175"/>
    <n v="391"/>
    <n v="39.799999999999997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4_length_118204_cov_34.598332"/>
    <s v="repUS43_1_CDS12738(DOp1)_CP003584"/>
    <s v="Rep_trans"/>
    <s v="repUS43_1"/>
    <n v="99.834000000000003"/>
    <n v="100"/>
    <n v="47428"/>
    <n v="48633"/>
    <n v="1"/>
    <n v="1206"/>
    <x v="3"/>
    <s v="Y"/>
    <n v="1313"/>
    <s v="NZ_CHBG02000001.1"/>
    <n v="970"/>
    <n v="7.3074100000000003E-4"/>
    <n v="13"/>
    <n v="16"/>
    <n v="47"/>
    <s v="S"/>
    <n v="2"/>
    <s v="I"/>
    <n v="1"/>
    <s v="S"/>
    <n v="1"/>
    <x v="0"/>
    <s v="R"/>
    <n v="2.1"/>
    <s v="I"/>
    <n v="0.5"/>
    <n v="2"/>
    <x v="0"/>
  </r>
  <r>
    <d v="2018-05-09T00:00:00"/>
    <n v="50"/>
    <n v="6816"/>
    <x v="0"/>
    <s v="H-561797"/>
    <x v="3"/>
    <d v="2018-08-27T00:00:00"/>
    <s v="Y"/>
    <x v="7"/>
    <s v="JIP_6816"/>
    <s v="GPS_IN_SPN_JIP_6816"/>
    <s v="ERR12722198"/>
    <n v="62"/>
    <s v="M"/>
    <x v="0"/>
    <n v="1.6E-2"/>
    <x v="0"/>
    <m/>
    <x v="0"/>
    <m/>
    <x v="0"/>
    <m/>
    <m/>
    <x v="2"/>
    <m/>
    <x v="2"/>
    <m/>
    <m/>
    <m/>
    <x v="2"/>
    <m/>
    <x v="0"/>
    <m/>
    <x v="2"/>
    <s v="658cf988a71be1ed6bf2348a"/>
    <x v="3"/>
    <n v="2020896"/>
    <n v="43"/>
    <n v="503"/>
    <n v="155708"/>
    <n v="46997"/>
    <n v="107171"/>
    <n v="496"/>
    <n v="39.799999999999997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6_length_118203_cov_26.331394"/>
    <s v="repUS43_1_CDS12738(DOp1)_CP003584"/>
    <s v="Rep_trans"/>
    <s v="repUS43_1"/>
    <n v="99.834000000000003"/>
    <n v="100"/>
    <n v="69571"/>
    <n v="70776"/>
    <n v="1206"/>
    <n v="1"/>
    <x v="3"/>
    <s v="Y"/>
    <n v="1313"/>
    <s v="NZ_CFQW02000001.1"/>
    <n v="972"/>
    <n v="6.8097899999999996E-4"/>
    <n v="13"/>
    <n v="16"/>
    <n v="47"/>
    <s v="S"/>
    <n v="2"/>
    <s v="I"/>
    <n v="1"/>
    <s v="S"/>
    <n v="1"/>
    <x v="0"/>
    <s v="R"/>
    <n v="2.1"/>
    <s v="I"/>
    <n v="0.5"/>
    <n v="2"/>
    <x v="0"/>
  </r>
  <r>
    <d v="2018-10-10T00:00:00"/>
    <n v="53"/>
    <s v="SF4572"/>
    <x v="1"/>
    <m/>
    <x v="3"/>
    <m/>
    <s v="Y"/>
    <x v="3"/>
    <s v="SPN_SF4572"/>
    <s v="GPS_IN_JIP_SPN_SF4572"/>
    <s v="ERR12721978"/>
    <n v="8"/>
    <s v="F"/>
    <x v="2"/>
    <n v="0.38"/>
    <x v="2"/>
    <m/>
    <x v="0"/>
    <m/>
    <x v="0"/>
    <m/>
    <m/>
    <x v="2"/>
    <m/>
    <x v="2"/>
    <m/>
    <m/>
    <m/>
    <x v="2"/>
    <m/>
    <x v="0"/>
    <m/>
    <x v="2"/>
    <s v="658cf988a71be1089ff23482"/>
    <x v="6"/>
    <n v="2055764"/>
    <n v="33"/>
    <n v="512"/>
    <n v="291541"/>
    <n v="62295"/>
    <n v="117789"/>
    <n v="98"/>
    <n v="39.6"/>
    <n v="63"/>
    <n v="2"/>
    <n v="5"/>
    <n v="36"/>
    <n v="12"/>
    <n v="17"/>
    <n v="21"/>
    <n v="14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3"/>
    <s v="Y"/>
    <n v="1313"/>
    <s v="NZ_CQWY01000001.1"/>
    <n v="938"/>
    <n v="1.5483199999999999E-3"/>
    <n v="13"/>
    <n v="27"/>
    <n v="8"/>
    <s v="S"/>
    <n v="0.5"/>
    <s v="I"/>
    <n v="1"/>
    <s v="S"/>
    <n v="1"/>
    <x v="1"/>
    <s v="R"/>
    <n v="2.1"/>
    <s v="S"/>
    <n v="0.12"/>
    <n v="1"/>
    <x v="1"/>
  </r>
  <r>
    <d v="2018-10-10T00:00:00"/>
    <n v="54"/>
    <n v="1453"/>
    <x v="0"/>
    <m/>
    <x v="3"/>
    <m/>
    <s v="Y"/>
    <x v="5"/>
    <m/>
    <s v="SRR8879299"/>
    <s v="SRR8879299"/>
    <n v="39"/>
    <s v="M"/>
    <x v="0"/>
    <n v="8"/>
    <x v="2"/>
    <n v="1"/>
    <x v="1"/>
    <n v="0.5"/>
    <x v="0"/>
    <s v="N"/>
    <n v="8"/>
    <x v="2"/>
    <n v="1"/>
    <x v="2"/>
    <n v="2"/>
    <n v="0.5"/>
    <n v="16"/>
    <x v="2"/>
    <n v="2"/>
    <x v="1"/>
    <n v="160"/>
    <x v="2"/>
    <s v="618e08a715901b82d1f29f49"/>
    <x v="3"/>
    <n v="2061476"/>
    <n v="79"/>
    <n v="509"/>
    <n v="174992"/>
    <n v="26094"/>
    <n v="70755"/>
    <n v="384"/>
    <n v="39.799999999999997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C_022655.1"/>
    <n v="983"/>
    <n v="4.0999199999999997E-4"/>
    <n v="13"/>
    <s v="NEW"/>
    <n v="8"/>
    <s v="R"/>
    <n v="8"/>
    <s v="I"/>
    <n v="1"/>
    <s v="S"/>
    <n v="1"/>
    <x v="0"/>
    <s v="R"/>
    <n v="2.1"/>
    <s v="R"/>
    <n v="1"/>
    <n v="4"/>
    <x v="1"/>
  </r>
  <r>
    <d v="2018-10-10T00:00:00"/>
    <n v="55"/>
    <n v="927"/>
    <x v="0"/>
    <m/>
    <x v="3"/>
    <m/>
    <s v="Y"/>
    <x v="3"/>
    <m/>
    <s v="ERR3227775"/>
    <s v="ERR3227775"/>
    <n v="70"/>
    <s v="M"/>
    <x v="0"/>
    <n v="1.5"/>
    <x v="0"/>
    <m/>
    <x v="0"/>
    <m/>
    <x v="0"/>
    <m/>
    <m/>
    <x v="2"/>
    <m/>
    <x v="2"/>
    <m/>
    <m/>
    <m/>
    <x v="2"/>
    <m/>
    <x v="0"/>
    <m/>
    <x v="2"/>
    <s v="618e0503207e036d9f6b27e5"/>
    <x v="3"/>
    <n v="2062312"/>
    <n v="34"/>
    <n v="518"/>
    <n v="223097"/>
    <n v="60656"/>
    <n v="121527"/>
    <n v="489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HQQ01000001.1"/>
    <n v="991"/>
    <n v="2.15742E-4"/>
    <n v="13"/>
    <s v="NEW"/>
    <n v="8"/>
    <s v="R"/>
    <n v="8"/>
    <s v="I"/>
    <n v="1"/>
    <s v="S"/>
    <n v="1"/>
    <x v="0"/>
    <s v="R"/>
    <n v="2.1"/>
    <s v="R"/>
    <n v="1"/>
    <n v="4"/>
    <x v="1"/>
  </r>
  <r>
    <d v="2018-10-10T00:00:00"/>
    <n v="56"/>
    <s v="SF4850"/>
    <x v="1"/>
    <m/>
    <x v="3"/>
    <m/>
    <s v="Y"/>
    <x v="3"/>
    <m/>
    <s v="ERR3227773"/>
    <s v="ERR3227773"/>
    <n v="1"/>
    <s v="F"/>
    <x v="1"/>
    <n v="1"/>
    <x v="0"/>
    <n v="1"/>
    <x v="1"/>
    <n v="0.5"/>
    <x v="0"/>
    <s v="N"/>
    <n v="8"/>
    <x v="2"/>
    <n v="1"/>
    <x v="2"/>
    <n v="2"/>
    <n v="0.5"/>
    <n v="16"/>
    <x v="2"/>
    <n v="2"/>
    <x v="1"/>
    <n v="80"/>
    <x v="2"/>
    <s v="618e04e715901b73cdf29ef2"/>
    <x v="6"/>
    <n v="2124085"/>
    <n v="43"/>
    <n v="519"/>
    <n v="298299"/>
    <n v="49397"/>
    <n v="121316"/>
    <n v="296"/>
    <n v="39.6"/>
    <n v="10211"/>
    <n v="15"/>
    <n v="5"/>
    <n v="36"/>
    <n v="12"/>
    <n v="17"/>
    <n v="21"/>
    <n v="14"/>
    <s v="folA_I100L"/>
    <s v="folP_aa_insert_57-70"/>
    <s v="both"/>
    <m/>
    <m/>
    <m/>
    <s v="ermB"/>
    <s v="ermB"/>
    <m/>
    <m/>
    <m/>
    <x v="0"/>
    <x v="1"/>
    <x v="1"/>
    <x v="0"/>
    <x v="1"/>
    <x v="0"/>
    <s v="NODE_3_length_161099_cov_31.656460"/>
    <s v="repUS43_1_CDS12738(DOp1)_CP003584"/>
    <s v="Rep_trans"/>
    <s v="repUS43_1"/>
    <n v="99.834000000000003"/>
    <n v="100"/>
    <n v="158851"/>
    <n v="160056"/>
    <n v="1"/>
    <n v="1206"/>
    <x v="7"/>
    <s v="Y"/>
    <n v="1313"/>
    <s v="NZ_CMIC01000001.1"/>
    <n v="872"/>
    <n v="3.3726699999999999E-3"/>
    <n v="147"/>
    <n v="73"/>
    <n v="8"/>
    <s v="S"/>
    <n v="1"/>
    <s v="I"/>
    <n v="1"/>
    <s v="S"/>
    <n v="1"/>
    <x v="0"/>
    <s v="R"/>
    <n v="2.1"/>
    <s v="I"/>
    <n v="0.5"/>
    <n v="2"/>
    <x v="0"/>
  </r>
  <r>
    <d v="2018-10-10T00:00:00"/>
    <n v="57"/>
    <s v="P766"/>
    <x v="1"/>
    <m/>
    <x v="3"/>
    <m/>
    <s v="Y"/>
    <x v="3"/>
    <m/>
    <s v="ERR3227779"/>
    <s v="ERR3227779"/>
    <n v="7"/>
    <s v="F"/>
    <x v="3"/>
    <n v="0.06"/>
    <x v="0"/>
    <n v="0.25"/>
    <x v="1"/>
    <n v="0.5"/>
    <x v="0"/>
    <s v="N"/>
    <n v="0.12"/>
    <x v="0"/>
    <n v="0.25"/>
    <x v="0"/>
    <n v="2"/>
    <n v="0.5"/>
    <n v="0.25"/>
    <x v="0"/>
    <n v="2"/>
    <x v="1"/>
    <n v="10"/>
    <x v="0"/>
    <s v="618e052315901be2ccf29ef5"/>
    <x v="10"/>
    <n v="2098948"/>
    <n v="45"/>
    <n v="532"/>
    <n v="331444"/>
    <n v="46643"/>
    <n v="108886"/>
    <n v="391"/>
    <n v="39.5"/>
    <n v="15544"/>
    <n v="5"/>
    <n v="8"/>
    <n v="19"/>
    <n v="5"/>
    <n v="17"/>
    <n v="3"/>
    <n v="288"/>
    <m/>
    <s v="folP_aa_insert_57-70"/>
    <s v="folP_Ins"/>
    <m/>
    <m/>
    <m/>
    <m/>
    <m/>
    <m/>
    <m/>
    <m/>
    <x v="0"/>
    <x v="0"/>
    <x v="0"/>
    <x v="0"/>
    <x v="1"/>
    <x v="0"/>
    <s v="NODE_33_length_3259_cov_343.350949"/>
    <s v="rep36_2_rep(pDP1)_AF047696"/>
    <s v="Rep1"/>
    <s v="rep36_2"/>
    <n v="100"/>
    <n v="100"/>
    <n v="2112"/>
    <n v="3074"/>
    <n v="1"/>
    <n v="963"/>
    <x v="4"/>
    <s v="Y"/>
    <n v="1313"/>
    <s v="NZ_CRHN01000001.1"/>
    <n v="712"/>
    <n v="8.7710700000000006E-3"/>
    <n v="2"/>
    <n v="0"/>
    <n v="44"/>
    <s v="S"/>
    <n v="0.03"/>
    <s v="S"/>
    <n v="0.5"/>
    <s v="S"/>
    <n v="0.12"/>
    <x v="0"/>
    <s v="S"/>
    <n v="0.5"/>
    <s v="S"/>
    <n v="0.06"/>
    <n v="0.06"/>
    <x v="0"/>
  </r>
  <r>
    <d v="2018-10-10T00:00:00"/>
    <n v="58"/>
    <s v="P20011"/>
    <x v="1"/>
    <s v="H-599926"/>
    <x v="3"/>
    <m/>
    <s v="Y"/>
    <x v="3"/>
    <m/>
    <s v="ERR3227784"/>
    <s v="ERR3227784"/>
    <n v="1"/>
    <s v="F"/>
    <x v="3"/>
    <n v="1"/>
    <x v="0"/>
    <n v="1"/>
    <x v="1"/>
    <n v="0.5"/>
    <x v="0"/>
    <s v="N"/>
    <n v="8"/>
    <x v="2"/>
    <n v="1"/>
    <x v="2"/>
    <n v="2"/>
    <n v="0.5"/>
    <n v="16"/>
    <x v="2"/>
    <n v="2"/>
    <x v="1"/>
    <n v="80"/>
    <x v="2"/>
    <s v="618e058015901b299ef29ef9"/>
    <x v="6"/>
    <n v="2127199"/>
    <n v="45"/>
    <n v="519"/>
    <n v="298895"/>
    <n v="47271"/>
    <n v="144184"/>
    <n v="98"/>
    <n v="39.6"/>
    <n v="10211"/>
    <n v="15"/>
    <n v="5"/>
    <n v="36"/>
    <n v="12"/>
    <n v="17"/>
    <n v="21"/>
    <n v="14"/>
    <s v="folA_I100L"/>
    <s v="folP_aa_insert_57-70"/>
    <s v="both"/>
    <m/>
    <m/>
    <m/>
    <s v="ermB"/>
    <s v="ermB"/>
    <m/>
    <m/>
    <m/>
    <x v="0"/>
    <x v="1"/>
    <x v="1"/>
    <x v="0"/>
    <x v="1"/>
    <x v="0"/>
    <s v="NODE_4_length_161099_cov_29.853006"/>
    <s v="repUS43_1_CDS12738(DOp1)_CP003584"/>
    <s v="Rep_trans"/>
    <s v="repUS43_1"/>
    <n v="99.834000000000003"/>
    <n v="100"/>
    <n v="158851"/>
    <n v="160056"/>
    <n v="1"/>
    <n v="1206"/>
    <x v="7"/>
    <s v="Y"/>
    <n v="1313"/>
    <s v="NZ_CMIC01000001.1"/>
    <n v="869"/>
    <n v="3.4604000000000002E-3"/>
    <n v="147"/>
    <n v="73"/>
    <n v="8"/>
    <s v="S"/>
    <n v="1"/>
    <s v="I"/>
    <n v="1"/>
    <s v="S"/>
    <n v="1"/>
    <x v="0"/>
    <s v="R"/>
    <n v="2.1"/>
    <s v="I"/>
    <n v="0.5"/>
    <n v="2"/>
    <x v="0"/>
  </r>
  <r>
    <d v="2018-10-10T00:00:00"/>
    <n v="60"/>
    <s v="A2258"/>
    <x v="1"/>
    <s v="H-442004"/>
    <x v="3"/>
    <m/>
    <s v="Y"/>
    <x v="3"/>
    <m/>
    <s v="ERR3227767"/>
    <s v="ERR3227767"/>
    <n v="68"/>
    <s v="M"/>
    <x v="3"/>
    <n v="0.06"/>
    <x v="0"/>
    <n v="0.12"/>
    <x v="1"/>
    <n v="1"/>
    <x v="0"/>
    <s v="N"/>
    <n v="0.12"/>
    <x v="0"/>
    <n v="0.25"/>
    <x v="0"/>
    <n v="2"/>
    <n v="0.5"/>
    <n v="0.5"/>
    <x v="0"/>
    <n v="2"/>
    <x v="1"/>
    <n v="10"/>
    <x v="0"/>
    <s v="618e047a15901b9ed5f29eee"/>
    <x v="11"/>
    <n v="2097723"/>
    <n v="19"/>
    <n v="538"/>
    <n v="646430"/>
    <n v="110406"/>
    <n v="285450"/>
    <n v="486"/>
    <n v="39.6"/>
    <n v="15542"/>
    <n v="15"/>
    <n v="5"/>
    <n v="6"/>
    <n v="1"/>
    <n v="15"/>
    <n v="1"/>
    <n v="1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11"/>
    <s v="N"/>
    <n v="1313"/>
    <s v="NZ_FYVQ01000051.1"/>
    <n v="697"/>
    <n v="9.3659399999999997E-3"/>
    <n v="2"/>
    <n v="0"/>
    <n v="194"/>
    <s v="S"/>
    <n v="0.03"/>
    <s v="S"/>
    <n v="0.5"/>
    <s v="S"/>
    <n v="0.12"/>
    <x v="0"/>
    <s v="S"/>
    <n v="0.5"/>
    <s v="S"/>
    <n v="0.06"/>
    <n v="0.06"/>
    <x v="0"/>
  </r>
  <r>
    <d v="2018-10-10T00:00:00"/>
    <n v="61"/>
    <s v="A1645"/>
    <x v="1"/>
    <m/>
    <x v="3"/>
    <m/>
    <s v="Y"/>
    <x v="3"/>
    <m/>
    <s v="ERR3227746"/>
    <s v="ERR3227746"/>
    <n v="64"/>
    <s v="M"/>
    <x v="3"/>
    <n v="0.06"/>
    <x v="0"/>
    <n v="0.12"/>
    <x v="1"/>
    <n v="0.5"/>
    <x v="0"/>
    <s v="N"/>
    <n v="0.12"/>
    <x v="0"/>
    <n v="1"/>
    <x v="2"/>
    <n v="2"/>
    <n v="0.5"/>
    <n v="0.25"/>
    <x v="0"/>
    <n v="2"/>
    <x v="1"/>
    <n v="10"/>
    <x v="0"/>
    <s v="618e0178207e03750e6b27e1"/>
    <x v="12"/>
    <n v="1963599"/>
    <n v="29"/>
    <n v="531"/>
    <n v="324030"/>
    <n v="67710"/>
    <n v="140581"/>
    <n v="196"/>
    <n v="39.799999999999997"/>
    <n v="2234"/>
    <n v="2"/>
    <n v="5"/>
    <n v="9"/>
    <n v="1"/>
    <n v="125"/>
    <n v="14"/>
    <n v="31"/>
    <m/>
    <m/>
    <m/>
    <m/>
    <m/>
    <m/>
    <m/>
    <m/>
    <m/>
    <m/>
    <m/>
    <x v="0"/>
    <x v="0"/>
    <x v="0"/>
    <x v="0"/>
    <x v="1"/>
    <x v="1"/>
    <m/>
    <m/>
    <m/>
    <m/>
    <m/>
    <m/>
    <m/>
    <m/>
    <m/>
    <m/>
    <x v="12"/>
    <s v="N"/>
    <n v="1313"/>
    <s v="NZ_CKUP01000001.1"/>
    <n v="768"/>
    <n v="6.6984399999999999E-3"/>
    <n v="0"/>
    <n v="4"/>
    <n v="2"/>
    <s v="S"/>
    <n v="0.03"/>
    <s v="S"/>
    <n v="0.5"/>
    <s v="S"/>
    <n v="0.06"/>
    <x v="0"/>
    <s v="S"/>
    <n v="0.5"/>
    <s v="S"/>
    <n v="0.06"/>
    <n v="0.03"/>
    <x v="0"/>
  </r>
  <r>
    <d v="2018-10-10T00:00:00"/>
    <n v="64"/>
    <s v="SF621"/>
    <x v="1"/>
    <m/>
    <x v="3"/>
    <m/>
    <s v="Y"/>
    <x v="8"/>
    <m/>
    <s v="SRR8879296"/>
    <s v="SRR8879296"/>
    <n v="7"/>
    <s v="M"/>
    <x v="6"/>
    <n v="1"/>
    <x v="0"/>
    <n v="0.25"/>
    <x v="1"/>
    <n v="0.5"/>
    <x v="0"/>
    <s v="N"/>
    <n v="8"/>
    <x v="2"/>
    <n v="0.25"/>
    <x v="0"/>
    <n v="2"/>
    <n v="0.5"/>
    <n v="16"/>
    <x v="2"/>
    <n v="2"/>
    <x v="1"/>
    <n v="80"/>
    <x v="2"/>
    <s v="618e0be8207e039abf6b2812"/>
    <x v="13"/>
    <n v="2136423"/>
    <n v="68"/>
    <n v="519"/>
    <n v="142953"/>
    <n v="31417"/>
    <n v="79774"/>
    <n v="587"/>
    <n v="39.700000000000003"/>
    <n v="15536"/>
    <n v="517"/>
    <n v="674"/>
    <n v="4"/>
    <n v="1"/>
    <n v="6"/>
    <n v="20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m/>
    <m/>
    <m/>
    <m/>
    <m/>
    <m/>
    <m/>
    <m/>
    <m/>
    <m/>
    <x v="4"/>
    <s v="Y"/>
    <n v="1313"/>
    <s v="NZ_VFBK01000074.1"/>
    <n v="990"/>
    <n v="2.3989500000000001E-4"/>
    <n v="17"/>
    <n v="46"/>
    <n v="35"/>
    <s v="S"/>
    <n v="0.25"/>
    <s v="S"/>
    <n v="0.5"/>
    <s v="S"/>
    <n v="0.25"/>
    <x v="0"/>
    <s v="S"/>
    <n v="0.5"/>
    <s v="S"/>
    <n v="0.25"/>
    <n v="0.5"/>
    <x v="0"/>
  </r>
  <r>
    <d v="2018-10-10T00:00:00"/>
    <n v="65"/>
    <s v="A1917"/>
    <x v="1"/>
    <s v="H-436336"/>
    <x v="3"/>
    <m/>
    <s v="Y"/>
    <x v="3"/>
    <m/>
    <s v="ERR3227783"/>
    <s v="ERR3227783"/>
    <n v="75"/>
    <s v="M"/>
    <x v="3"/>
    <n v="0.04"/>
    <x v="0"/>
    <m/>
    <x v="0"/>
    <m/>
    <x v="0"/>
    <m/>
    <m/>
    <x v="2"/>
    <m/>
    <x v="0"/>
    <m/>
    <m/>
    <m/>
    <x v="0"/>
    <m/>
    <x v="0"/>
    <m/>
    <x v="0"/>
    <s v="618e0568207e032ec76b27e7"/>
    <x v="2"/>
    <n v="2083033"/>
    <n v="29"/>
    <n v="690"/>
    <n v="290577"/>
    <n v="71828"/>
    <n v="154580"/>
    <n v="292"/>
    <n v="39.6"/>
    <n v="12474"/>
    <n v="12"/>
    <n v="19"/>
    <n v="8"/>
    <n v="83"/>
    <n v="6"/>
    <n v="146"/>
    <n v="14"/>
    <m/>
    <s v="folP_aa_insert_57-70"/>
    <s v="folP_Ins"/>
    <m/>
    <m/>
    <m/>
    <s v="mefA"/>
    <m/>
    <s v="mefA"/>
    <s v="tetM_2"/>
    <m/>
    <x v="0"/>
    <x v="0"/>
    <x v="1"/>
    <x v="0"/>
    <x v="0"/>
    <x v="0"/>
    <s v="NODE_12_length_53031_cov_30.423392"/>
    <s v="repUS43_1_CDS12738(DOp1)_CP003584"/>
    <s v="Rep_trans"/>
    <s v="repUS43_1"/>
    <n v="99.834000000000003"/>
    <n v="100"/>
    <n v="20324"/>
    <n v="21529"/>
    <n v="1206"/>
    <n v="1"/>
    <x v="2"/>
    <s v="Y"/>
    <n v="1313"/>
    <s v="NZ_CLPK01000001.1"/>
    <n v="903"/>
    <n v="2.4912900000000002E-3"/>
    <n v="17"/>
    <n v="15"/>
    <s v="NEW"/>
    <s v="S"/>
    <n v="0.12"/>
    <s v="S"/>
    <n v="0.5"/>
    <s v="S"/>
    <n v="0.12"/>
    <x v="0"/>
    <s v="S"/>
    <n v="0.5"/>
    <s v="S"/>
    <n v="0.12"/>
    <n v="0.5"/>
    <x v="0"/>
  </r>
  <r>
    <d v="2018-10-10T00:00:00"/>
    <n v="66"/>
    <s v="P776"/>
    <x v="1"/>
    <s v="E-657628"/>
    <x v="3"/>
    <m/>
    <s v="Y"/>
    <x v="3"/>
    <m/>
    <s v="ERR3227781"/>
    <s v="ERR3227781"/>
    <n v="2"/>
    <s v="M"/>
    <x v="3"/>
    <n v="1"/>
    <x v="0"/>
    <n v="1"/>
    <x v="1"/>
    <n v="0.5"/>
    <x v="0"/>
    <s v="N"/>
    <n v="0.12"/>
    <x v="0"/>
    <n v="0.25"/>
    <x v="0"/>
    <n v="2"/>
    <n v="0.5"/>
    <n v="0.25"/>
    <x v="0"/>
    <n v="2"/>
    <x v="1"/>
    <n v="160"/>
    <x v="2"/>
    <s v="618e053e15901b4965f29ef7"/>
    <x v="10"/>
    <n v="2100853"/>
    <n v="43"/>
    <n v="532"/>
    <n v="407993"/>
    <n v="48857"/>
    <n v="109788"/>
    <n v="492"/>
    <n v="39.5"/>
    <n v="15544"/>
    <n v="5"/>
    <n v="8"/>
    <n v="19"/>
    <n v="5"/>
    <n v="17"/>
    <n v="3"/>
    <n v="288"/>
    <m/>
    <s v="folP_aa_insert_57-70"/>
    <s v="folP_Ins"/>
    <m/>
    <m/>
    <m/>
    <m/>
    <m/>
    <m/>
    <m/>
    <m/>
    <x v="0"/>
    <x v="0"/>
    <x v="0"/>
    <x v="0"/>
    <x v="1"/>
    <x v="0"/>
    <s v="NODE_31_length_3259_cov_470.517722"/>
    <s v="rep36_2_rep(pDP1)_AF047696"/>
    <s v="Rep1"/>
    <s v="rep36_2"/>
    <n v="100"/>
    <n v="100"/>
    <n v="1749"/>
    <n v="2711"/>
    <n v="1"/>
    <n v="963"/>
    <x v="4"/>
    <s v="Y"/>
    <n v="1313"/>
    <s v="NZ_CRHN01000001.1"/>
    <n v="712"/>
    <n v="8.7710700000000006E-3"/>
    <n v="2"/>
    <n v="0"/>
    <n v="44"/>
    <s v="S"/>
    <n v="0.03"/>
    <s v="S"/>
    <n v="0.5"/>
    <s v="S"/>
    <n v="0.12"/>
    <x v="0"/>
    <s v="S"/>
    <n v="0.5"/>
    <s v="S"/>
    <n v="0.06"/>
    <n v="0.06"/>
    <x v="0"/>
  </r>
  <r>
    <d v="2018-10-10T00:00:00"/>
    <n v="67"/>
    <n v="7484"/>
    <x v="0"/>
    <m/>
    <x v="3"/>
    <m/>
    <s v="Y"/>
    <x v="9"/>
    <s v="SPN_7484"/>
    <s v="SRR8879298"/>
    <s v="SRR8879298"/>
    <n v="18"/>
    <s v="M"/>
    <x v="0"/>
    <n v="1"/>
    <x v="0"/>
    <n v="1"/>
    <x v="1"/>
    <n v="0.5"/>
    <x v="0"/>
    <s v="N"/>
    <n v="8"/>
    <x v="2"/>
    <n v="1"/>
    <x v="2"/>
    <n v="2"/>
    <n v="0.5"/>
    <n v="16"/>
    <x v="2"/>
    <n v="16"/>
    <x v="2"/>
    <n v="160"/>
    <x v="2"/>
    <s v="618e088c207e0379016b2811"/>
    <x v="14"/>
    <n v="2136494"/>
    <n v="73"/>
    <n v="505"/>
    <n v="142579"/>
    <n v="29267"/>
    <n v="62700"/>
    <n v="297"/>
    <n v="39.5"/>
    <n v="90"/>
    <n v="5"/>
    <n v="6"/>
    <n v="1"/>
    <n v="2"/>
    <n v="6"/>
    <n v="3"/>
    <n v="4"/>
    <s v="folA_I100L"/>
    <s v="folP_aa_insert_57-70"/>
    <s v="both"/>
    <m/>
    <m/>
    <m/>
    <s v="ermB"/>
    <s v="ermB"/>
    <m/>
    <m/>
    <s v="cat_pC194"/>
    <x v="1"/>
    <x v="1"/>
    <x v="1"/>
    <x v="0"/>
    <x v="0"/>
    <x v="0"/>
    <s v="NODE_1_length_142579_cov_11.780259"/>
    <s v="rep13_4_rep(pKH13)_EU170347"/>
    <s v="Rep1"/>
    <s v="rep13_4"/>
    <n v="100"/>
    <n v="100"/>
    <n v="103761"/>
    <n v="104606"/>
    <n v="846"/>
    <n v="1"/>
    <x v="1"/>
    <s v="Y"/>
    <n v="1313"/>
    <s v="NZ_VFBJ01000084.1"/>
    <n v="992"/>
    <n v="1.91626E-4"/>
    <n v="34"/>
    <s v="NEW"/>
    <n v="56"/>
    <s v="S"/>
    <n v="1"/>
    <s v="I"/>
    <n v="1"/>
    <s v="S"/>
    <n v="0.5"/>
    <x v="0"/>
    <s v="R"/>
    <n v="2.1"/>
    <s v="I"/>
    <n v="0.5"/>
    <n v="2"/>
    <x v="0"/>
  </r>
  <r>
    <d v="2018-10-10T00:00:00"/>
    <n v="68"/>
    <n v="7861"/>
    <x v="0"/>
    <m/>
    <x v="3"/>
    <m/>
    <s v="Y"/>
    <x v="3"/>
    <m/>
    <s v="ERR3227771"/>
    <s v="ERR3227771"/>
    <n v="22"/>
    <s v="F"/>
    <x v="0"/>
    <n v="1"/>
    <x v="0"/>
    <n v="1"/>
    <x v="1"/>
    <n v="0.5"/>
    <x v="0"/>
    <s v="N"/>
    <n v="8"/>
    <x v="2"/>
    <n v="1"/>
    <x v="2"/>
    <n v="2"/>
    <n v="0.5"/>
    <n v="16"/>
    <x v="2"/>
    <n v="16"/>
    <x v="2"/>
    <n v="160"/>
    <x v="2"/>
    <s v="618e04c415901b7f8df29ef1"/>
    <x v="2"/>
    <n v="2114923"/>
    <n v="23"/>
    <n v="616"/>
    <n v="333268"/>
    <n v="91953"/>
    <n v="267645"/>
    <n v="495"/>
    <n v="39.5"/>
    <n v="13727"/>
    <n v="12"/>
    <n v="19"/>
    <n v="2"/>
    <n v="1"/>
    <n v="6"/>
    <n v="22"/>
    <n v="26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13"/>
    <s v="N"/>
    <n v="1313"/>
    <s v="NZ_CRNY01000001.1"/>
    <n v="867"/>
    <n v="3.51914E-3"/>
    <n v="17"/>
    <n v="16"/>
    <n v="205"/>
    <s v="S"/>
    <n v="1"/>
    <s v="S"/>
    <n v="0.5"/>
    <s v="S"/>
    <n v="0.5"/>
    <x v="0"/>
    <s v="R"/>
    <n v="2.1"/>
    <s v="I"/>
    <n v="0.5"/>
    <n v="2"/>
    <x v="0"/>
  </r>
  <r>
    <d v="2018-10-10T00:00:00"/>
    <n v="62"/>
    <s v="P924"/>
    <x v="1"/>
    <s v="F-351656"/>
    <x v="3"/>
    <d v="2018-07-20T00:00:00"/>
    <s v="Y"/>
    <x v="10"/>
    <s v="SPN_P924"/>
    <s v="GPS_IN_JIP_SPN_P924"/>
    <s v="SRR8879297"/>
    <n v="9"/>
    <s v="F"/>
    <x v="3"/>
    <n v="0.5"/>
    <x v="0"/>
    <m/>
    <x v="0"/>
    <m/>
    <x v="0"/>
    <m/>
    <m/>
    <x v="2"/>
    <m/>
    <x v="0"/>
    <m/>
    <m/>
    <m/>
    <x v="2"/>
    <m/>
    <x v="0"/>
    <m/>
    <x v="2"/>
    <s v="658cf988a71be1a373f23481"/>
    <x v="9"/>
    <n v="2102248"/>
    <n v="52"/>
    <n v="504"/>
    <n v="224179"/>
    <n v="40427"/>
    <n v="97488"/>
    <n v="396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6_length_119043_cov_24.989936"/>
    <s v="repUS43_1_CDS12738(DOp1)_CP003584"/>
    <s v="Rep_trans"/>
    <s v="repUS43_1"/>
    <n v="100"/>
    <n v="100"/>
    <n v="59380"/>
    <n v="60585"/>
    <n v="1206"/>
    <n v="1"/>
    <x v="10"/>
    <s v="Y"/>
    <n v="1313"/>
    <s v="NZ_VFBI01000067.1"/>
    <n v="995"/>
    <n v="1.19496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01-20T00:00:00"/>
    <n v="75"/>
    <n v="4998"/>
    <x v="0"/>
    <s v="H-967098"/>
    <x v="4"/>
    <d v="2020-11-11T00:00:00"/>
    <s v="Y"/>
    <x v="4"/>
    <s v="SPN_7"/>
    <s v="CRL_SPN_07_S4"/>
    <s v="ERR12721703"/>
    <n v="45"/>
    <s v="M"/>
    <x v="0"/>
    <n v="0.25"/>
    <x v="0"/>
    <n v="0.12"/>
    <x v="1"/>
    <n v="0.5"/>
    <x v="0"/>
    <s v="N"/>
    <n v="8"/>
    <x v="2"/>
    <n v="1"/>
    <x v="2"/>
    <n v="2"/>
    <n v="0.5"/>
    <n v="16"/>
    <x v="2"/>
    <n v="2"/>
    <x v="1"/>
    <n v="80"/>
    <x v="2"/>
    <s v="658cf987a71be1052bf233d1"/>
    <x v="15"/>
    <n v="2134451"/>
    <n v="61"/>
    <n v="508"/>
    <n v="174085"/>
    <n v="34991"/>
    <n v="80465"/>
    <n v="299"/>
    <n v="39.4"/>
    <n v="373"/>
    <n v="7"/>
    <n v="13"/>
    <n v="4"/>
    <n v="5"/>
    <n v="7"/>
    <n v="88"/>
    <n v="9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14"/>
    <s v="N"/>
    <n v="1313"/>
    <s v="NZ_CKCO01000001.1"/>
    <n v="840"/>
    <n v="4.33199E-3"/>
    <n v="7"/>
    <n v="1"/>
    <n v="242"/>
    <s v="S"/>
    <n v="0.25"/>
    <s v="S"/>
    <n v="0.5"/>
    <s v="S"/>
    <n v="0.12"/>
    <x v="0"/>
    <s v="S"/>
    <n v="0.5"/>
    <s v="S"/>
    <n v="0.06"/>
    <n v="0.25"/>
    <x v="0"/>
  </r>
  <r>
    <d v="2021-01-20T00:00:00"/>
    <n v="77"/>
    <s v="B23927"/>
    <x v="1"/>
    <s v="J-035140"/>
    <x v="4"/>
    <d v="2020-12-20T00:00:00"/>
    <s v="Y"/>
    <x v="7"/>
    <s v="SPN_02"/>
    <s v="CRL_SPN_02_S1"/>
    <s v="ERR12721700"/>
    <n v="23"/>
    <s v="M"/>
    <x v="3"/>
    <n v="0.12"/>
    <x v="0"/>
    <n v="0.12"/>
    <x v="1"/>
    <n v="0.5"/>
    <x v="0"/>
    <s v="N"/>
    <n v="0.12"/>
    <x v="0"/>
    <n v="1"/>
    <x v="2"/>
    <n v="2"/>
    <n v="0.25"/>
    <n v="0.25"/>
    <x v="0"/>
    <n v="2"/>
    <x v="1"/>
    <n v="10"/>
    <x v="2"/>
    <s v="658cf988a71be13fb9f2348d"/>
    <x v="16"/>
    <n v="2102540"/>
    <n v="55"/>
    <n v="507"/>
    <n v="258643"/>
    <n v="38228"/>
    <n v="65758"/>
    <n v="395"/>
    <n v="39.5"/>
    <n v="9491"/>
    <n v="6"/>
    <n v="301"/>
    <n v="54"/>
    <n v="10"/>
    <n v="7"/>
    <n v="79"/>
    <n v="190"/>
    <m/>
    <s v="folP_aa_insert_57-70"/>
    <s v="folP_Ins"/>
    <m/>
    <m/>
    <m/>
    <m/>
    <m/>
    <m/>
    <m/>
    <m/>
    <x v="0"/>
    <x v="0"/>
    <x v="0"/>
    <x v="0"/>
    <x v="1"/>
    <x v="0"/>
    <s v="NODE_43_length_2945_cov_222.010190"/>
    <s v="rep36_2_rep(pDP1)_AF047696"/>
    <s v="Rep1"/>
    <s v="rep36_2"/>
    <n v="100"/>
    <n v="100"/>
    <n v="1747"/>
    <n v="2709"/>
    <n v="1"/>
    <n v="963"/>
    <x v="9"/>
    <s v="Y"/>
    <n v="1313"/>
    <s v="NZ_PHTS01000097.1"/>
    <n v="746"/>
    <n v="7.4861900000000002E-3"/>
    <n v="2"/>
    <s v="NEW"/>
    <n v="486"/>
    <s v="S"/>
    <n v="0.06"/>
    <s v="S"/>
    <n v="0.5"/>
    <s v="S"/>
    <n v="0.12"/>
    <x v="0"/>
    <s v="S"/>
    <n v="0.5"/>
    <s v="S"/>
    <n v="0.06"/>
    <n v="0.12"/>
    <x v="0"/>
  </r>
  <r>
    <d v="2021-01-20T00:00:00"/>
    <n v="78"/>
    <s v="B21333"/>
    <x v="1"/>
    <s v="J-022297"/>
    <x v="4"/>
    <d v="2020-11-14T00:00:00"/>
    <s v="Y"/>
    <x v="1"/>
    <s v="SPN_6"/>
    <s v="CRL_SPN_06_S3"/>
    <s v="ERR12721702"/>
    <n v="8"/>
    <s v="M"/>
    <x v="3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80"/>
    <x v="2"/>
    <s v="658cf988a71be121cdf2348f"/>
    <x v="17"/>
    <n v="2028978"/>
    <n v="105"/>
    <n v="524"/>
    <n v="107730"/>
    <n v="19323"/>
    <n v="39766"/>
    <n v="300"/>
    <n v="39.6"/>
    <s v="036c90da2a19f0b8f9621c0fbadd639a2ffc132c"/>
    <n v="2"/>
    <n v="18"/>
    <n v="6"/>
    <n v="10"/>
    <n v="6"/>
    <n v="1"/>
    <m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5"/>
    <s v="N"/>
    <n v="1313"/>
    <s v="NZ_FIWQ01000001.1"/>
    <n v="817"/>
    <n v="5.0550400000000002E-3"/>
    <n v="1"/>
    <n v="4"/>
    <n v="2"/>
    <s v="S"/>
    <n v="0.03"/>
    <s v="S"/>
    <n v="0.5"/>
    <s v="S"/>
    <n v="0.06"/>
    <x v="0"/>
    <s v="S"/>
    <n v="0.5"/>
    <s v="S"/>
    <n v="0.06"/>
    <n v="0.03"/>
    <x v="0"/>
  </r>
  <r>
    <d v="2021-01-20T00:00:00"/>
    <n v="79"/>
    <s v="B21699"/>
    <x v="1"/>
    <s v="J-022819"/>
    <x v="4"/>
    <d v="2020-11-21T00:00:00"/>
    <s v="Y"/>
    <x v="11"/>
    <s v="SPN_4"/>
    <s v="GPS_IN_CRL_SPN_4"/>
    <s v="ERR12721876"/>
    <n v="45"/>
    <s v="M"/>
    <x v="3"/>
    <n v="8"/>
    <x v="2"/>
    <n v="8"/>
    <x v="2"/>
    <n v="16"/>
    <x v="1"/>
    <s v="N"/>
    <n v="8"/>
    <x v="2"/>
    <n v="1"/>
    <x v="2"/>
    <n v="2"/>
    <n v="1"/>
    <n v="16"/>
    <x v="2"/>
    <n v="16"/>
    <x v="2"/>
    <n v="40"/>
    <x v="0"/>
    <s v="658cf988a71be1ca40f233f6"/>
    <x v="18"/>
    <n v="2061578"/>
    <n v="35"/>
    <n v="511"/>
    <n v="426695"/>
    <n v="58902"/>
    <n v="165206"/>
    <n v="496"/>
    <n v="39.700000000000003"/>
    <n v="5068"/>
    <n v="43"/>
    <n v="60"/>
    <n v="9"/>
    <n v="1"/>
    <n v="9"/>
    <n v="14"/>
    <n v="6"/>
    <m/>
    <s v="folP_aa_insert_57-70"/>
    <s v="folP_Ins"/>
    <m/>
    <m/>
    <m/>
    <m/>
    <m/>
    <m/>
    <s v="tetM_12"/>
    <m/>
    <x v="0"/>
    <x v="0"/>
    <x v="0"/>
    <x v="0"/>
    <x v="0"/>
    <x v="0"/>
    <s v="NODE_2_length_320958_cov_41.178002"/>
    <s v="repUS43_1_CDS12738(DOp1)_CP003584"/>
    <s v="Rep_trans"/>
    <s v="repUS43_1"/>
    <n v="95.025000000000006"/>
    <n v="100"/>
    <n v="272610"/>
    <n v="273815"/>
    <n v="1206"/>
    <n v="1"/>
    <x v="16"/>
    <s v="Y"/>
    <n v="1313"/>
    <s v="NZ_CNAJ01000001.1"/>
    <n v="924"/>
    <n v="1.91916E-3"/>
    <n v="2"/>
    <n v="4"/>
    <n v="0"/>
    <s v="S"/>
    <n v="0.03"/>
    <s v="S"/>
    <n v="0.5"/>
    <s v="S"/>
    <n v="0.06"/>
    <x v="0"/>
    <s v="S"/>
    <n v="0.5"/>
    <s v="S"/>
    <n v="0.06"/>
    <n v="0.03"/>
    <x v="0"/>
  </r>
  <r>
    <d v="2021-01-20T00:00:00"/>
    <n v="80"/>
    <s v="SF5006"/>
    <x v="1"/>
    <s v="J-035140"/>
    <x v="4"/>
    <d v="2020-12-21T00:00:00"/>
    <s v="Y"/>
    <x v="7"/>
    <s v="SPN_8"/>
    <s v="CRL_SPN_08_S5"/>
    <s v="ERR12721704"/>
    <n v="23"/>
    <s v="M"/>
    <x v="2"/>
    <n v="0.12"/>
    <x v="2"/>
    <n v="0.12"/>
    <x v="1"/>
    <n v="0.5"/>
    <x v="0"/>
    <s v="N"/>
    <n v="0.12"/>
    <x v="0"/>
    <n v="0.25"/>
    <x v="0"/>
    <n v="2"/>
    <n v="0.5"/>
    <n v="0.25"/>
    <x v="0"/>
    <n v="2"/>
    <x v="1"/>
    <n v="10"/>
    <x v="0"/>
    <s v="658cf987a71be1e4e7f233d2"/>
    <x v="16"/>
    <n v="2101763"/>
    <n v="60"/>
    <n v="507"/>
    <n v="202138"/>
    <n v="35029"/>
    <n v="72221"/>
    <n v="197"/>
    <n v="39.5"/>
    <n v="9491"/>
    <n v="6"/>
    <n v="301"/>
    <n v="54"/>
    <n v="10"/>
    <n v="7"/>
    <n v="79"/>
    <n v="190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9"/>
    <s v="Y"/>
    <n v="1313"/>
    <s v="NZ_PHTS01000097.1"/>
    <n v="745"/>
    <n v="7.5227799999999997E-3"/>
    <n v="2"/>
    <s v="NEW"/>
    <n v="486"/>
    <s v="S"/>
    <n v="0.06"/>
    <s v="S"/>
    <n v="0.5"/>
    <s v="S"/>
    <n v="0.12"/>
    <x v="0"/>
    <s v="S"/>
    <n v="0.5"/>
    <s v="S"/>
    <n v="0.06"/>
    <n v="0.12"/>
    <x v="1"/>
  </r>
  <r>
    <d v="2021-11-05T00:00:00"/>
    <n v="81"/>
    <n v="126"/>
    <x v="0"/>
    <s v="E-792127"/>
    <x v="5"/>
    <d v="2021-08-01T00:00:00"/>
    <s v="N"/>
    <x v="12"/>
    <s v="SPN_13"/>
    <s v="CRL_SPN_13_S6"/>
    <s v="ERR12721734"/>
    <n v="48"/>
    <s v="M"/>
    <x v="0"/>
    <n v="2"/>
    <x v="0"/>
    <n v="1"/>
    <x v="1"/>
    <n v="1"/>
    <x v="0"/>
    <s v="N"/>
    <n v="8"/>
    <x v="2"/>
    <n v="0.25"/>
    <x v="0"/>
    <n v="2"/>
    <n v="0.5"/>
    <n v="16"/>
    <x v="2"/>
    <n v="2"/>
    <x v="1"/>
    <n v="160"/>
    <x v="2"/>
    <s v="658cf987a71be12eedf233d3"/>
    <x v="9"/>
    <n v="2125224"/>
    <n v="59"/>
    <n v="657"/>
    <n v="265366"/>
    <n v="36020"/>
    <n v="105847"/>
    <n v="199"/>
    <n v="39.6"/>
    <s v="b73638d3b56579fe030b2524ff7194b692549192"/>
    <n v="7"/>
    <n v="11"/>
    <n v="10"/>
    <n v="1"/>
    <n v="6"/>
    <n v="667"/>
    <s v="1400a9058e4a1c12143f1ac50e09bf6e702a907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18946_cov_13.535983"/>
    <s v="repUS43_1_CDS12738(DOp1)_CP003584"/>
    <s v="Rep_trans"/>
    <s v="repUS43_1"/>
    <n v="100"/>
    <n v="100"/>
    <n v="58362"/>
    <n v="59567"/>
    <n v="1"/>
    <n v="1206"/>
    <x v="10"/>
    <s v="Y"/>
    <n v="1313"/>
    <s v="NZ_VFBI01000067.1"/>
    <n v="981"/>
    <n v="4.5892399999999999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06-30T00:00:00"/>
    <n v="82"/>
    <n v="415"/>
    <x v="0"/>
    <s v="G-324884"/>
    <x v="5"/>
    <d v="2021-01-26T00:00:00"/>
    <s v="Y"/>
    <x v="5"/>
    <s v="SPN_14"/>
    <s v="CRL_SPN_14_S7"/>
    <s v="ERR12721743"/>
    <n v="52"/>
    <s v="M"/>
    <x v="0"/>
    <n v="2"/>
    <x v="0"/>
    <n v="1"/>
    <x v="1"/>
    <n v="0.5"/>
    <x v="0"/>
    <s v="N"/>
    <n v="8"/>
    <x v="2"/>
    <n v="1"/>
    <x v="2"/>
    <n v="2"/>
    <n v="0.5"/>
    <n v="16"/>
    <x v="2"/>
    <n v="4"/>
    <x v="1"/>
    <n v="160"/>
    <x v="2"/>
    <s v="658cf987a71be1d322f233d4"/>
    <x v="19"/>
    <n v="2086330"/>
    <n v="71"/>
    <n v="506"/>
    <n v="200677"/>
    <n v="29384"/>
    <n v="66474"/>
    <n v="199"/>
    <n v="39.5"/>
    <s v="c8be3c2f45b0b8e7e1caebd69a2c994704df9cf9"/>
    <n v="16"/>
    <n v="13"/>
    <n v="4"/>
    <n v="5"/>
    <n v="6"/>
    <s v="15bebe9929879689098bc52b65d99e0bfe47ac0e"/>
    <n v="18"/>
    <m/>
    <m/>
    <m/>
    <m/>
    <m/>
    <m/>
    <m/>
    <m/>
    <m/>
    <m/>
    <m/>
    <x v="0"/>
    <x v="0"/>
    <x v="0"/>
    <x v="0"/>
    <x v="1"/>
    <x v="1"/>
    <m/>
    <m/>
    <m/>
    <m/>
    <m/>
    <m/>
    <m/>
    <m/>
    <m/>
    <m/>
    <x v="17"/>
    <s v="Y"/>
    <n v="1313"/>
    <s v="NZ_FDYY01000001.1"/>
    <n v="972"/>
    <n v="6.8097899999999996E-4"/>
    <n v="0"/>
    <n v="0"/>
    <n v="3"/>
    <s v="S"/>
    <n v="0.03"/>
    <s v="S"/>
    <n v="0.5"/>
    <s v="S"/>
    <n v="0.06"/>
    <x v="0"/>
    <s v="S"/>
    <n v="0.5"/>
    <s v="S"/>
    <n v="0.06"/>
    <n v="0.03"/>
    <x v="0"/>
  </r>
  <r>
    <d v="2021-06-30T00:00:00"/>
    <n v="83"/>
    <n v="500"/>
    <x v="0"/>
    <s v="J-051077"/>
    <x v="5"/>
    <d v="2021-01-31T00:00:00"/>
    <s v="Y"/>
    <x v="3"/>
    <s v="SPN_20"/>
    <s v="CRL_SPN_20_S13"/>
    <s v="ERR12721810"/>
    <n v="7"/>
    <s v="F"/>
    <x v="5"/>
    <n v="0.25"/>
    <x v="0"/>
    <n v="0.12"/>
    <x v="1"/>
    <n v="0.5"/>
    <x v="0"/>
    <s v="N"/>
    <n v="8"/>
    <x v="2"/>
    <n v="0.25"/>
    <x v="0"/>
    <n v="2"/>
    <n v="0.5"/>
    <n v="16"/>
    <x v="2"/>
    <n v="2"/>
    <x v="1"/>
    <n v="160"/>
    <x v="0"/>
    <s v="658cf987a71be197fbf233da"/>
    <x v="2"/>
    <n v="2116333"/>
    <n v="47"/>
    <n v="508"/>
    <n v="343461"/>
    <n v="45028"/>
    <n v="93507"/>
    <n v="395"/>
    <n v="39.6"/>
    <n v="4351"/>
    <n v="12"/>
    <n v="5"/>
    <n v="2"/>
    <n v="17"/>
    <n v="6"/>
    <n v="22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13_length_63333_cov_16.300266"/>
    <s v="repUS43_1_CDS12738(DOp1)_CP003584"/>
    <s v="Rep_trans"/>
    <s v="repUS43_1"/>
    <n v="99.834000000000003"/>
    <n v="100"/>
    <n v="44808"/>
    <n v="46013"/>
    <n v="1"/>
    <n v="1206"/>
    <x v="4"/>
    <s v="Y"/>
    <n v="1313"/>
    <s v="NZ_CKNA01000001.1"/>
    <n v="831"/>
    <n v="4.6114600000000004E-3"/>
    <s v="NEW"/>
    <n v="15"/>
    <s v="NEW"/>
    <s v="S"/>
    <n v="0.25"/>
    <s v="S"/>
    <n v="0.5"/>
    <s v="S"/>
    <n v="0.12"/>
    <x v="0"/>
    <s v="S"/>
    <n v="0.5"/>
    <s v="S"/>
    <n v="0.12"/>
    <n v="0.25"/>
    <x v="0"/>
  </r>
  <r>
    <d v="2021-11-05T00:00:00"/>
    <n v="85"/>
    <n v="664"/>
    <x v="0"/>
    <s v="J-056329"/>
    <x v="5"/>
    <d v="2021-07-02T00:00:00"/>
    <s v="Y"/>
    <x v="4"/>
    <s v="SPN_15"/>
    <s v="CRL_SPN_15_S8"/>
    <s v="ERR12721754"/>
    <n v="57"/>
    <s v="M"/>
    <x v="0"/>
    <n v="0.06"/>
    <x v="0"/>
    <n v="0.12"/>
    <x v="1"/>
    <n v="1"/>
    <x v="0"/>
    <s v="N"/>
    <n v="8"/>
    <x v="2"/>
    <n v="0.25"/>
    <x v="0"/>
    <n v="2"/>
    <n v="0.5"/>
    <n v="16"/>
    <x v="2"/>
    <n v="2"/>
    <x v="1"/>
    <n v="10"/>
    <x v="2"/>
    <s v="658cf987a71be17f62f233d5"/>
    <x v="2"/>
    <n v="2112314"/>
    <n v="35"/>
    <n v="500"/>
    <n v="257774"/>
    <n v="60351"/>
    <n v="126299"/>
    <n v="597"/>
    <n v="39.4"/>
    <n v="15691"/>
    <n v="12"/>
    <n v="19"/>
    <n v="2"/>
    <n v="17"/>
    <n v="6"/>
    <n v="5"/>
    <n v="14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9"/>
    <s v="Y"/>
    <n v="1313"/>
    <s v="NZ_FHRU01000001.1"/>
    <n v="864"/>
    <n v="3.6076200000000002E-3"/>
    <n v="17"/>
    <n v="9"/>
    <s v="NEW"/>
    <s v="S"/>
    <n v="0.5"/>
    <s v="S"/>
    <n v="0.5"/>
    <s v="S"/>
    <n v="0.5"/>
    <x v="0"/>
    <s v="R"/>
    <n v="2.1"/>
    <s v="S"/>
    <n v="0.25"/>
    <n v="1"/>
    <x v="0"/>
  </r>
  <r>
    <d v="2021-06-30T00:00:00"/>
    <n v="86"/>
    <n v="1801"/>
    <x v="0"/>
    <s v="H-662898"/>
    <x v="5"/>
    <d v="2021-03-31T00:00:00"/>
    <s v="Y"/>
    <x v="13"/>
    <s v="SPN_16"/>
    <s v="CRL_SPN_16_S9"/>
    <s v="ERR12721768"/>
    <n v="25"/>
    <s v="F"/>
    <x v="0"/>
    <n v="1"/>
    <x v="0"/>
    <n v="1"/>
    <x v="1"/>
    <n v="0.5"/>
    <x v="0"/>
    <s v="N"/>
    <n v="8"/>
    <x v="2"/>
    <n v="1"/>
    <x v="2"/>
    <n v="2"/>
    <m/>
    <n v="4"/>
    <x v="2"/>
    <n v="2"/>
    <x v="1"/>
    <n v="160"/>
    <x v="2"/>
    <s v="658cf987a71be16eb9f233d6"/>
    <x v="2"/>
    <n v="2113558"/>
    <n v="48"/>
    <n v="600"/>
    <n v="250053"/>
    <n v="44032"/>
    <n v="90077"/>
    <n v="294"/>
    <n v="39.4"/>
    <n v="15691"/>
    <n v="12"/>
    <n v="19"/>
    <n v="2"/>
    <n v="17"/>
    <n v="6"/>
    <n v="5"/>
    <n v="14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9"/>
    <s v="Y"/>
    <n v="1313"/>
    <s v="NZ_CRNY01000001.1"/>
    <n v="864"/>
    <n v="3.6076200000000002E-3"/>
    <n v="17"/>
    <n v="9"/>
    <s v="NEW"/>
    <s v="S"/>
    <n v="0.5"/>
    <s v="S"/>
    <n v="0.5"/>
    <s v="S"/>
    <n v="0.5"/>
    <x v="0"/>
    <s v="R"/>
    <n v="2.1"/>
    <s v="S"/>
    <n v="0.25"/>
    <n v="1"/>
    <x v="0"/>
  </r>
  <r>
    <d v="2021-11-05T00:00:00"/>
    <n v="87"/>
    <n v="1862"/>
    <x v="0"/>
    <s v="J-086016"/>
    <x v="5"/>
    <d v="2021-03-04T00:00:00"/>
    <s v="Y"/>
    <x v="13"/>
    <s v="SPN_17"/>
    <s v="CRL_SPN_17_S10"/>
    <s v="ERR12721777"/>
    <n v="1"/>
    <s v="F"/>
    <x v="7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160"/>
    <x v="2"/>
    <s v="658cf987a71be1e778f233d7"/>
    <x v="20"/>
    <n v="2090766"/>
    <n v="83"/>
    <n v="506"/>
    <n v="157355"/>
    <n v="25189"/>
    <n v="59191"/>
    <n v="397"/>
    <n v="39.5"/>
    <s v="95f0154b2e78a918dec8d4004a8e2c7da31cb3bf"/>
    <n v="12"/>
    <n v="8"/>
    <n v="54"/>
    <n v="63"/>
    <n v="7"/>
    <n v="112"/>
    <n v="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8"/>
    <s v="N"/>
    <n v="1313"/>
    <s v="NZ_CHQT01000001.1"/>
    <n v="690"/>
    <n v="9.6497600000000003E-3"/>
    <n v="0"/>
    <n v="4"/>
    <n v="2"/>
    <s v="S"/>
    <n v="0.03"/>
    <s v="S"/>
    <n v="0.5"/>
    <s v="S"/>
    <n v="0.06"/>
    <x v="0"/>
    <s v="S"/>
    <n v="0.5"/>
    <s v="S"/>
    <n v="0.06"/>
    <n v="0.03"/>
    <x v="0"/>
  </r>
  <r>
    <d v="2021-06-30T00:00:00"/>
    <n v="88"/>
    <n v="2061"/>
    <x v="0"/>
    <s v="J-090948"/>
    <x v="5"/>
    <d v="2021-04-14T00:00:00"/>
    <s v="Y"/>
    <x v="14"/>
    <s v="SPN_18"/>
    <s v="CRL_SPN_18_S11"/>
    <s v="ERR12721789"/>
    <n v="38"/>
    <s v="M"/>
    <x v="0"/>
    <n v="0.06"/>
    <x v="0"/>
    <n v="0.12"/>
    <x v="1"/>
    <n v="0.5"/>
    <x v="0"/>
    <s v="N"/>
    <n v="8"/>
    <x v="2"/>
    <n v="0.5"/>
    <x v="2"/>
    <n v="2"/>
    <m/>
    <m/>
    <x v="0"/>
    <n v="2"/>
    <x v="1"/>
    <n v="160"/>
    <x v="2"/>
    <s v="658cf987a71be15127f233d8"/>
    <x v="21"/>
    <n v="2012759"/>
    <n v="55"/>
    <n v="548"/>
    <n v="202051"/>
    <n v="36595"/>
    <n v="74986"/>
    <n v="400"/>
    <n v="39.700000000000003"/>
    <n v="1367"/>
    <n v="2"/>
    <n v="16"/>
    <n v="29"/>
    <n v="18"/>
    <n v="42"/>
    <n v="3"/>
    <n v="18"/>
    <m/>
    <s v="folP_aa_insert_57-70"/>
    <s v="folP_Ins"/>
    <m/>
    <m/>
    <m/>
    <s v="ermB"/>
    <s v="ermB"/>
    <m/>
    <s v="tetM_1"/>
    <m/>
    <x v="0"/>
    <x v="1"/>
    <x v="1"/>
    <x v="0"/>
    <x v="0"/>
    <x v="0"/>
    <s v="NODE_16_length_50673_cov_9.613405"/>
    <s v="repUS43_1_CDS12738(DOp1)_CP003584"/>
    <s v="Rep_trans"/>
    <s v="repUS43_1"/>
    <n v="95.025000000000006"/>
    <n v="100"/>
    <n v="26929"/>
    <n v="28134"/>
    <n v="1"/>
    <n v="1206"/>
    <x v="19"/>
    <s v="N"/>
    <n v="1313"/>
    <s v="NZ_FHWD01000001.1"/>
    <n v="881"/>
    <n v="3.1121E-3"/>
    <n v="2"/>
    <n v="0"/>
    <s v="NEW"/>
    <s v="S"/>
    <n v="0.03"/>
    <s v="S"/>
    <n v="0.5"/>
    <s v="S"/>
    <n v="0.12"/>
    <x v="0"/>
    <s v="I"/>
    <n v="1"/>
    <s v="S"/>
    <n v="0.06"/>
    <n v="0.03"/>
    <x v="0"/>
  </r>
  <r>
    <d v="2021-05-08T00:00:00"/>
    <n v="89"/>
    <n v="2101"/>
    <x v="0"/>
    <s v="J-090848"/>
    <x v="5"/>
    <d v="2021-04-16T00:00:00"/>
    <s v="Y"/>
    <x v="3"/>
    <s v="SPN_35"/>
    <s v="CRL_SPN_35_S21"/>
    <s v="ERR12721870"/>
    <n v="4"/>
    <s v="M"/>
    <x v="5"/>
    <n v="1"/>
    <x v="0"/>
    <n v="1"/>
    <x v="1"/>
    <n v="0.5"/>
    <x v="0"/>
    <s v="N"/>
    <n v="8"/>
    <x v="2"/>
    <n v="1"/>
    <x v="2"/>
    <n v="2"/>
    <n v="0.12"/>
    <n v="16"/>
    <x v="2"/>
    <n v="16"/>
    <x v="2"/>
    <n v="80"/>
    <x v="2"/>
    <s v="658cf987a71be1162ef233e1"/>
    <x v="22"/>
    <n v="2068478"/>
    <n v="42"/>
    <n v="531"/>
    <n v="303171"/>
    <n v="49249"/>
    <n v="130857"/>
    <n v="797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8_length_106875_cov_11.057595"/>
    <s v="repUS43_1_CDS12738(DOp1)_CP003584"/>
    <s v="Rep_trans"/>
    <s v="repUS43_1"/>
    <n v="99.668000000000006"/>
    <n v="100"/>
    <n v="102064"/>
    <n v="103269"/>
    <n v="1206"/>
    <n v="1"/>
    <x v="16"/>
    <s v="Y"/>
    <n v="1313"/>
    <s v="NZ_FECK01000001.1"/>
    <n v="905"/>
    <n v="2.43596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1-06-30T00:00:00"/>
    <n v="90"/>
    <n v="2220"/>
    <x v="0"/>
    <s v="J-091884"/>
    <x v="5"/>
    <d v="2021-04-26T00:00:00"/>
    <s v="Y"/>
    <x v="11"/>
    <s v="SPN_19"/>
    <s v="CRL_SPN_19_S12"/>
    <s v="ERR12721801"/>
    <n v="18"/>
    <s v="M"/>
    <x v="0"/>
    <m/>
    <x v="1"/>
    <m/>
    <x v="0"/>
    <m/>
    <x v="2"/>
    <m/>
    <m/>
    <x v="1"/>
    <m/>
    <x v="1"/>
    <m/>
    <m/>
    <m/>
    <x v="1"/>
    <m/>
    <x v="0"/>
    <m/>
    <x v="1"/>
    <s v="658cf987a71be1099df233d9"/>
    <x v="19"/>
    <n v="2086141"/>
    <n v="59"/>
    <n v="501"/>
    <n v="209714"/>
    <n v="35358"/>
    <n v="73055"/>
    <n v="300"/>
    <n v="39.6"/>
    <s v="c8be3c2f45b0b8e7e1caebd69a2c994704df9cf9"/>
    <n v="16"/>
    <n v="13"/>
    <n v="4"/>
    <n v="5"/>
    <n v="6"/>
    <s v="15bebe9929879689098bc52b65d99e0bfe47ac0e"/>
    <n v="18"/>
    <m/>
    <m/>
    <m/>
    <m/>
    <m/>
    <m/>
    <m/>
    <m/>
    <m/>
    <m/>
    <m/>
    <x v="0"/>
    <x v="0"/>
    <x v="0"/>
    <x v="0"/>
    <x v="1"/>
    <x v="1"/>
    <m/>
    <m/>
    <m/>
    <m/>
    <m/>
    <m/>
    <m/>
    <m/>
    <m/>
    <m/>
    <x v="17"/>
    <s v="Y"/>
    <n v="1313"/>
    <s v="NZ_FDYY01000001.1"/>
    <n v="971"/>
    <n v="7.0584100000000002E-4"/>
    <n v="0"/>
    <n v="0"/>
    <n v="3"/>
    <s v="S"/>
    <n v="0.03"/>
    <s v="S"/>
    <n v="0.5"/>
    <s v="S"/>
    <n v="0.06"/>
    <x v="0"/>
    <s v="S"/>
    <n v="0.5"/>
    <s v="S"/>
    <n v="0.06"/>
    <n v="0.03"/>
    <x v="0"/>
  </r>
  <r>
    <d v="2021-06-24T00:00:00"/>
    <n v="91"/>
    <s v="EX4584"/>
    <x v="0"/>
    <s v="J-024074"/>
    <x v="5"/>
    <d v="2021-02-05T00:00:00"/>
    <s v="Y"/>
    <x v="3"/>
    <s v="SPN_23"/>
    <s v="CRL_SPN_23_S14"/>
    <s v="ERR12721841"/>
    <n v="43"/>
    <s v="M"/>
    <x v="8"/>
    <n v="0.06"/>
    <x v="0"/>
    <n v="0.12"/>
    <x v="1"/>
    <n v="1"/>
    <x v="0"/>
    <s v="N"/>
    <n v="0.12"/>
    <x v="0"/>
    <n v="0.25"/>
    <x v="0"/>
    <n v="2"/>
    <n v="0.5"/>
    <n v="0.25"/>
    <x v="0"/>
    <n v="2"/>
    <x v="1"/>
    <n v="160"/>
    <x v="2"/>
    <s v="658cf987a71be1f416f233db"/>
    <x v="23"/>
    <n v="2050746"/>
    <n v="142"/>
    <n v="517"/>
    <n v="81482"/>
    <n v="14441"/>
    <n v="35094"/>
    <n v="296"/>
    <n v="39.6"/>
    <s v="15ccc2835c7671fdc8398d37e5578bb4b5033564"/>
    <n v="97"/>
    <n v="5"/>
    <n v="9"/>
    <s v="383b729ffbb3b1434589fce2180420a7aa7c907e"/>
    <s v="8c2fd35d2b375f27828b0d689e3a1e48ca0cd290"/>
    <n v="4"/>
    <n v="17"/>
    <s v="folA_I100L"/>
    <s v="folP_aa_insert_57-70"/>
    <s v="both"/>
    <m/>
    <m/>
    <m/>
    <m/>
    <m/>
    <m/>
    <m/>
    <m/>
    <x v="0"/>
    <x v="0"/>
    <x v="0"/>
    <x v="0"/>
    <x v="1"/>
    <x v="0"/>
    <s v="NODE_95_length_3040_cov_294.560014"/>
    <s v="rep36_2_rep(pDP1)_AF047696"/>
    <s v="Rep1"/>
    <s v="rep36_2"/>
    <n v="100"/>
    <n v="100"/>
    <n v="1100"/>
    <n v="2062"/>
    <n v="963"/>
    <n v="1"/>
    <x v="9"/>
    <s v="Y"/>
    <n v="1313"/>
    <s v="NZ_AIKB01000019.1"/>
    <n v="699"/>
    <n v="9.2855799999999999E-3"/>
    <n v="2"/>
    <n v="2"/>
    <s v="NEW"/>
    <s v="S"/>
    <n v="0.03"/>
    <s v="S"/>
    <n v="0.5"/>
    <s v="S"/>
    <n v="0.12"/>
    <x v="0"/>
    <s v="S"/>
    <n v="0.5"/>
    <s v="S"/>
    <n v="0.06"/>
    <n v="0.06"/>
    <x v="0"/>
  </r>
  <r>
    <d v="2021-06-24T00:00:00"/>
    <n v="92"/>
    <s v="SF2320"/>
    <x v="1"/>
    <s v="J-102905"/>
    <x v="5"/>
    <d v="2021-05-20T00:00:00"/>
    <s v="Y"/>
    <x v="15"/>
    <s v="SPN_27"/>
    <s v="CRL_SPN_27_S17"/>
    <s v="ERR12721858"/>
    <n v="5"/>
    <s v="F"/>
    <x v="2"/>
    <n v="0.5"/>
    <x v="2"/>
    <n v="0.25"/>
    <x v="1"/>
    <n v="0.5"/>
    <x v="0"/>
    <s v="N"/>
    <n v="0.12"/>
    <x v="0"/>
    <n v="0.25"/>
    <x v="0"/>
    <n v="2"/>
    <n v="0.5"/>
    <n v="0.25"/>
    <x v="0"/>
    <n v="2"/>
    <x v="1"/>
    <n v="160"/>
    <x v="2"/>
    <s v="658cf987a71be12d73f233dd"/>
    <x v="24"/>
    <n v="2097480"/>
    <n v="92"/>
    <n v="507"/>
    <n v="143915"/>
    <n v="22798"/>
    <n v="59956"/>
    <n v="395"/>
    <n v="39.700000000000003"/>
    <s v="ac2567ae483b7afc6b21359301f572621f86e4fd"/>
    <n v="10"/>
    <n v="10"/>
    <s v="c2871659e44360870a0249f72ef91b41f533757a"/>
    <n v="16"/>
    <n v="6"/>
    <n v="14"/>
    <n v="8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3"/>
    <s v="N"/>
    <n v="1313"/>
    <s v="NZ_CLIR01000001.1"/>
    <n v="834"/>
    <n v="4.5178099999999997E-3"/>
    <n v="17"/>
    <s v="NEW"/>
    <n v="35"/>
    <s v="S"/>
    <n v="0.25"/>
    <s v="S"/>
    <n v="0.5"/>
    <s v="S"/>
    <n v="0.25"/>
    <x v="0"/>
    <s v="S"/>
    <n v="0.5"/>
    <s v="S"/>
    <n v="0.25"/>
    <n v="0.5"/>
    <x v="1"/>
  </r>
  <r>
    <d v="2021-06-24T00:00:00"/>
    <n v="94"/>
    <s v="B12510"/>
    <x v="1"/>
    <s v="J-110591"/>
    <x v="5"/>
    <d v="2021-12-06T00:00:00"/>
    <s v="N"/>
    <x v="16"/>
    <s v="SPN_25"/>
    <s v="CRL_SPN_25_S16"/>
    <s v="ERR12721854"/>
    <n v="1"/>
    <s v="F"/>
    <x v="3"/>
    <m/>
    <x v="1"/>
    <m/>
    <x v="0"/>
    <m/>
    <x v="2"/>
    <m/>
    <m/>
    <x v="1"/>
    <m/>
    <x v="1"/>
    <m/>
    <m/>
    <m/>
    <x v="1"/>
    <m/>
    <x v="0"/>
    <m/>
    <x v="1"/>
    <s v="658cf987a71be18601f233dc"/>
    <x v="25"/>
    <n v="2041927"/>
    <n v="65"/>
    <n v="537"/>
    <n v="182975"/>
    <n v="31414"/>
    <n v="76881"/>
    <n v="598"/>
    <n v="39.799999999999997"/>
    <n v="303"/>
    <n v="10"/>
    <n v="5"/>
    <n v="4"/>
    <n v="1"/>
    <n v="7"/>
    <n v="19"/>
    <n v="9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20"/>
    <s v="Y"/>
    <n v="1313"/>
    <s v="NZ_JAAQQD010000001.1"/>
    <n v="920"/>
    <n v="2.0266500000000001E-3"/>
    <n v="2"/>
    <n v="44"/>
    <n v="0"/>
    <s v="S"/>
    <n v="0.03"/>
    <s v="S"/>
    <n v="0.5"/>
    <s v="S"/>
    <n v="0.06"/>
    <x v="0"/>
    <s v="S"/>
    <n v="0.5"/>
    <s v="S"/>
    <n v="0.06"/>
    <n v="0.03"/>
    <x v="0"/>
  </r>
  <r>
    <d v="2021-06-30T00:00:00"/>
    <n v="96"/>
    <n v="3069"/>
    <x v="0"/>
    <s v="J-112251"/>
    <x v="5"/>
    <d v="2021-06-24T00:00:00"/>
    <s v="Y"/>
    <x v="11"/>
    <s v="SPN_29"/>
    <s v="CRL_SPN_29_S18"/>
    <s v="ERR12721860"/>
    <n v="45"/>
    <s v="F"/>
    <x v="5"/>
    <n v="8"/>
    <x v="2"/>
    <n v="0.5"/>
    <x v="1"/>
    <n v="0.25"/>
    <x v="0"/>
    <s v="N"/>
    <n v="4"/>
    <x v="2"/>
    <n v="0.25"/>
    <x v="0"/>
    <n v="2"/>
    <n v="0.5"/>
    <n v="0.25"/>
    <x v="0"/>
    <n v="2"/>
    <x v="1"/>
    <n v="80"/>
    <x v="2"/>
    <s v="658cf987a71be148c0f233de"/>
    <x v="22"/>
    <n v="2062478"/>
    <n v="34"/>
    <n v="531"/>
    <n v="455992"/>
    <n v="60661"/>
    <n v="168974"/>
    <n v="698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52925_cov_14.049612"/>
    <s v="repUS43_1_CDS12738(DOp1)_CP003584"/>
    <s v="Rep_trans"/>
    <s v="repUS43_1"/>
    <n v="99.751000000000005"/>
    <n v="100"/>
    <n v="49516"/>
    <n v="50721"/>
    <n v="1"/>
    <n v="1206"/>
    <x v="16"/>
    <s v="Y"/>
    <n v="1313"/>
    <s v="NZ_FDOQ01000001.1"/>
    <n v="906"/>
    <n v="2.40836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1-05-08T00:00:00"/>
    <n v="97"/>
    <n v="2285"/>
    <x v="0"/>
    <s v="J-028074"/>
    <x v="5"/>
    <d v="2021-04-26T00:00:00"/>
    <s v="Y"/>
    <x v="3"/>
    <s v="SPN_31"/>
    <s v="GPS_IN_CRL_SPN_31"/>
    <s v="ERR12721863"/>
    <n v="0"/>
    <s v="F"/>
    <x v="9"/>
    <m/>
    <x v="1"/>
    <m/>
    <x v="0"/>
    <m/>
    <x v="2"/>
    <m/>
    <m/>
    <x v="1"/>
    <m/>
    <x v="1"/>
    <m/>
    <m/>
    <m/>
    <x v="1"/>
    <m/>
    <x v="0"/>
    <m/>
    <x v="1"/>
    <s v="658cf988a71be1fa12f233f8"/>
    <x v="22"/>
    <n v="2063729"/>
    <n v="28"/>
    <n v="531"/>
    <n v="436123"/>
    <n v="73704"/>
    <n v="167846"/>
    <n v="591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52683_cov_26.361997"/>
    <s v="repUS43_1_CDS12738(DOp1)_CP003584"/>
    <s v="Rep_trans"/>
    <s v="repUS43_1"/>
    <n v="99.751000000000005"/>
    <n v="100"/>
    <n v="102063"/>
    <n v="103268"/>
    <n v="1206"/>
    <n v="1"/>
    <x v="16"/>
    <s v="Y"/>
    <n v="1313"/>
    <s v="NZ_FDOQ01000001.1"/>
    <n v="906"/>
    <n v="2.40836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1-07-20T00:00:00"/>
    <n v="98"/>
    <s v="B14465"/>
    <x v="1"/>
    <s v="H-647932"/>
    <x v="5"/>
    <d v="2021-08-07T00:00:00"/>
    <s v="N"/>
    <x v="8"/>
    <s v="SPN_32"/>
    <s v="CRL_SPN_32_S19"/>
    <s v="ERR12721865"/>
    <n v="33"/>
    <s v="M"/>
    <x v="3"/>
    <n v="0.5"/>
    <x v="0"/>
    <n v="0.25"/>
    <x v="1"/>
    <n v="0.5"/>
    <x v="0"/>
    <s v="N"/>
    <n v="8"/>
    <x v="2"/>
    <n v="0.25"/>
    <x v="0"/>
    <n v="2"/>
    <n v="0.5"/>
    <n v="0.25"/>
    <x v="0"/>
    <m/>
    <x v="1"/>
    <n v="160"/>
    <x v="2"/>
    <s v="658cf987a71be1455ef233df"/>
    <x v="26"/>
    <n v="2053084"/>
    <n v="40"/>
    <n v="534"/>
    <n v="235438"/>
    <n v="51327"/>
    <n v="110877"/>
    <n v="493"/>
    <n v="39.6"/>
    <s v="795fd3e3488fbe06194629e65bfb352f0d0ac06f"/>
    <n v="7"/>
    <n v="25"/>
    <n v="4"/>
    <n v="4"/>
    <n v="15"/>
    <n v="20"/>
    <n v="75"/>
    <s v="folA_I100L"/>
    <s v="folP_aa_insert_57-70"/>
    <s v="both"/>
    <m/>
    <m/>
    <m/>
    <s v="mefA"/>
    <m/>
    <s v="mefA"/>
    <m/>
    <m/>
    <x v="0"/>
    <x v="0"/>
    <x v="1"/>
    <x v="0"/>
    <x v="1"/>
    <x v="0"/>
    <m/>
    <m/>
    <m/>
    <m/>
    <m/>
    <m/>
    <m/>
    <m/>
    <m/>
    <m/>
    <x v="4"/>
    <s v="Y"/>
    <n v="1313"/>
    <s v="NZ_CNPD02000001.1"/>
    <n v="940"/>
    <n v="1.4960100000000001E-3"/>
    <n v="36"/>
    <n v="34"/>
    <n v="44"/>
    <s v="S"/>
    <n v="0.25"/>
    <s v="S"/>
    <n v="0.5"/>
    <s v="S"/>
    <n v="0.25"/>
    <x v="0"/>
    <s v="I"/>
    <n v="1"/>
    <s v="S"/>
    <n v="0.06"/>
    <n v="0.5"/>
    <x v="0"/>
  </r>
  <r>
    <d v="2021-06-30T00:00:00"/>
    <n v="99"/>
    <n v="2343"/>
    <x v="0"/>
    <s v="J-068711"/>
    <x v="5"/>
    <d v="2021-04-30T00:00:00"/>
    <s v="Y"/>
    <x v="3"/>
    <s v="SPN_28"/>
    <s v="GPS_IN_CRL_SPN_28"/>
    <s v="ERR12721859"/>
    <n v="22"/>
    <s v="M"/>
    <x v="10"/>
    <n v="0.25"/>
    <x v="0"/>
    <n v="0.5"/>
    <x v="1"/>
    <n v="0.5"/>
    <x v="0"/>
    <m/>
    <n v="2"/>
    <x v="2"/>
    <n v="0.25"/>
    <x v="0"/>
    <n v="2"/>
    <n v="0.12"/>
    <n v="16"/>
    <x v="2"/>
    <n v="2"/>
    <x v="1"/>
    <n v="160"/>
    <x v="2"/>
    <s v="658cf988a71be170b4f233f7"/>
    <x v="2"/>
    <n v="2120823"/>
    <n v="37"/>
    <n v="508"/>
    <n v="256299"/>
    <n v="57319"/>
    <n v="131320"/>
    <n v="599"/>
    <n v="39.4"/>
    <n v="1701"/>
    <n v="12"/>
    <n v="19"/>
    <n v="2"/>
    <n v="1"/>
    <n v="6"/>
    <n v="22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9_length_80870_cov_19.836996"/>
    <s v="repUS43_1_CDS12738(DOp1)_CP003584"/>
    <s v="Rep_trans"/>
    <s v="repUS43_1"/>
    <n v="99.834000000000003"/>
    <n v="100"/>
    <n v="48163"/>
    <n v="49368"/>
    <n v="1206"/>
    <n v="1"/>
    <x v="9"/>
    <s v="Y"/>
    <n v="1313"/>
    <s v="NZ_CRNY01000001.1"/>
    <n v="870"/>
    <n v="3.4311099999999998E-3"/>
    <n v="17"/>
    <n v="15"/>
    <n v="8"/>
    <s v="S"/>
    <n v="0.5"/>
    <s v="S"/>
    <n v="0.5"/>
    <s v="S"/>
    <n v="0.5"/>
    <x v="0"/>
    <s v="R"/>
    <n v="2.1"/>
    <s v="S"/>
    <n v="0.25"/>
    <n v="2"/>
    <x v="0"/>
  </r>
  <r>
    <d v="2021-05-08T00:00:00"/>
    <n v="100"/>
    <n v="3668"/>
    <x v="0"/>
    <s v="J-122831"/>
    <x v="5"/>
    <d v="2021-07-26T00:00:00"/>
    <s v="N"/>
    <x v="5"/>
    <s v="SPN_33"/>
    <s v="CRL_SPN_33_S20"/>
    <s v="ERR12721868"/>
    <n v="62"/>
    <s v="M"/>
    <x v="0"/>
    <n v="8"/>
    <x v="2"/>
    <n v="4"/>
    <x v="2"/>
    <n v="0.25"/>
    <x v="0"/>
    <s v="N"/>
    <n v="8"/>
    <x v="2"/>
    <n v="1"/>
    <x v="2"/>
    <n v="2"/>
    <n v="0.5"/>
    <n v="16"/>
    <x v="2"/>
    <n v="4"/>
    <x v="1"/>
    <n v="160"/>
    <x v="2"/>
    <s v="659502f0c4c52f1b073791b1"/>
    <x v="3"/>
    <n v="2056900"/>
    <n v="53"/>
    <n v="572"/>
    <n v="190227"/>
    <n v="38809"/>
    <n v="68837"/>
    <n v="492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6"/>
    <n v="3.36872E-4"/>
    <n v="13"/>
    <s v="NEW"/>
    <n v="8"/>
    <s v="R"/>
    <n v="8"/>
    <s v="I"/>
    <n v="1"/>
    <s v="S"/>
    <n v="1"/>
    <x v="0"/>
    <s v="R"/>
    <n v="2.1"/>
    <s v="R"/>
    <n v="1"/>
    <n v="4"/>
    <x v="1"/>
  </r>
  <r>
    <d v="2021-09-15T00:00:00"/>
    <n v="101"/>
    <s v="EX7831"/>
    <x v="0"/>
    <s v="J-118361"/>
    <x v="5"/>
    <d v="2021-08-18T00:00:00"/>
    <s v="N"/>
    <x v="3"/>
    <s v="SPN_42"/>
    <s v="CRL_SPN_42_S22"/>
    <s v="ERR12721877"/>
    <n v="54"/>
    <s v="F"/>
    <x v="4"/>
    <n v="2"/>
    <x v="0"/>
    <n v="1"/>
    <x v="1"/>
    <n v="0.5"/>
    <x v="0"/>
    <s v="N"/>
    <n v="8"/>
    <x v="2"/>
    <n v="1"/>
    <x v="2"/>
    <n v="2"/>
    <n v="0.5"/>
    <n v="16"/>
    <x v="2"/>
    <n v="2"/>
    <x v="1"/>
    <n v="160"/>
    <x v="2"/>
    <s v="658cf987a71be16ecef233e2"/>
    <x v="3"/>
    <n v="2058341"/>
    <n v="92"/>
    <n v="583"/>
    <n v="119566"/>
    <n v="22373"/>
    <n v="44722"/>
    <n v="199"/>
    <n v="39.6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70"/>
    <n v="7.3074100000000003E-4"/>
    <n v="13"/>
    <s v="NEW"/>
    <n v="8"/>
    <s v="R"/>
    <n v="8"/>
    <s v="I"/>
    <n v="1"/>
    <s v="S"/>
    <n v="1"/>
    <x v="0"/>
    <s v="R"/>
    <n v="2.1"/>
    <s v="R"/>
    <n v="1"/>
    <n v="4"/>
    <x v="1"/>
  </r>
  <r>
    <d v="2021-09-15T00:00:00"/>
    <n v="102"/>
    <n v="4267"/>
    <x v="0"/>
    <s v="J-140464"/>
    <x v="5"/>
    <d v="2021-08-23T00:00:00"/>
    <s v="N"/>
    <x v="5"/>
    <s v="SPN_43"/>
    <s v="CRL_SPN_43_S23"/>
    <s v="ERR12721878"/>
    <n v="50"/>
    <s v="F"/>
    <x v="0"/>
    <n v="2"/>
    <x v="0"/>
    <n v="1"/>
    <x v="1"/>
    <n v="1"/>
    <x v="0"/>
    <s v="N"/>
    <n v="4"/>
    <x v="2"/>
    <n v="0.25"/>
    <x v="0"/>
    <n v="2"/>
    <n v="0.5"/>
    <n v="16"/>
    <x v="2"/>
    <n v="2"/>
    <x v="1"/>
    <n v="160"/>
    <x v="2"/>
    <s v="658cf987a71be14bcaf233e3"/>
    <x v="3"/>
    <n v="2107204"/>
    <n v="70"/>
    <n v="504"/>
    <n v="289088"/>
    <n v="30102"/>
    <n v="67641"/>
    <n v="598"/>
    <n v="39.6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9_length_68582_cov_21.903670"/>
    <s v="repUS43_1_CDS12738(DOp1)_CP003584"/>
    <s v="Rep_trans"/>
    <s v="repUS43_1"/>
    <n v="99.834000000000003"/>
    <n v="100"/>
    <n v="19946"/>
    <n v="21151"/>
    <n v="1206"/>
    <n v="1"/>
    <x v="3"/>
    <s v="Y"/>
    <n v="1313"/>
    <s v="NZ_CFQW02000001.1"/>
    <n v="934"/>
    <n v="1.65343E-3"/>
    <n v="13"/>
    <n v="16"/>
    <n v="47"/>
    <s v="S"/>
    <n v="2"/>
    <s v="I"/>
    <n v="1"/>
    <s v="S"/>
    <n v="1"/>
    <x v="0"/>
    <s v="R"/>
    <n v="2.1"/>
    <s v="I"/>
    <n v="0.5"/>
    <n v="2"/>
    <x v="0"/>
  </r>
  <r>
    <d v="2021-09-15T00:00:00"/>
    <n v="103"/>
    <n v="4075"/>
    <x v="0"/>
    <s v="J-135491"/>
    <x v="5"/>
    <d v="2021-12-08T00:00:00"/>
    <s v="N"/>
    <x v="5"/>
    <s v="SPN_46"/>
    <s v="CRL_SPN_46_S25"/>
    <s v="ERR12721880"/>
    <n v="65"/>
    <s v="F"/>
    <x v="0"/>
    <n v="8"/>
    <x v="2"/>
    <n v="2"/>
    <x v="2"/>
    <n v="1"/>
    <x v="0"/>
    <s v="N"/>
    <n v="8"/>
    <x v="2"/>
    <n v="1"/>
    <x v="2"/>
    <n v="2"/>
    <n v="0.5"/>
    <n v="16"/>
    <x v="2"/>
    <n v="2"/>
    <x v="1"/>
    <n v="160"/>
    <x v="2"/>
    <s v="658cf987a71be16929f233e5"/>
    <x v="3"/>
    <n v="2046621"/>
    <n v="62"/>
    <n v="518"/>
    <n v="234776"/>
    <n v="33010"/>
    <n v="71084"/>
    <n v="396"/>
    <n v="39.799999999999997"/>
    <n v="320"/>
    <n v="4"/>
    <n v="16"/>
    <n v="19"/>
    <n v="15"/>
    <n v="6"/>
    <n v="20"/>
    <n v="1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2"/>
    <s v="Y"/>
    <n v="1313"/>
    <s v="NZ_FHNE01000001.1"/>
    <n v="983"/>
    <n v="4.0999199999999997E-4"/>
    <n v="13"/>
    <n v="11"/>
    <n v="16"/>
    <s v="R"/>
    <n v="8"/>
    <s v="R"/>
    <n v="2"/>
    <s v="I"/>
    <n v="2"/>
    <x v="1"/>
    <s v="R"/>
    <n v="2.1"/>
    <s v="R"/>
    <n v="1"/>
    <n v="4"/>
    <x v="1"/>
  </r>
  <r>
    <d v="2021-09-15T00:00:00"/>
    <n v="104"/>
    <n v="4249"/>
    <x v="0"/>
    <s v="J-139534"/>
    <x v="5"/>
    <d v="2021-08-21T00:00:00"/>
    <s v="N"/>
    <x v="5"/>
    <s v="Spn_44"/>
    <s v="Spn_44_S22"/>
    <s v="ERR12765414"/>
    <n v="49"/>
    <s v="M"/>
    <x v="5"/>
    <n v="2"/>
    <x v="0"/>
    <n v="1"/>
    <x v="1"/>
    <n v="1"/>
    <x v="0"/>
    <s v="N"/>
    <n v="8"/>
    <x v="2"/>
    <n v="1"/>
    <x v="2"/>
    <n v="2"/>
    <n v="0.5"/>
    <n v="8"/>
    <x v="2"/>
    <n v="4"/>
    <x v="1"/>
    <n v="320"/>
    <x v="2"/>
    <s v="659502f0c4c52ff9a73791b0"/>
    <x v="2"/>
    <n v="2111567"/>
    <n v="66"/>
    <n v="591"/>
    <n v="243658"/>
    <n v="31993"/>
    <n v="84010"/>
    <n v="299"/>
    <n v="39.5"/>
    <s v="978a9bd24ba202dfaf267d5e5bc0db9fceaad866"/>
    <n v="12"/>
    <n v="19"/>
    <n v="2"/>
    <n v="17"/>
    <n v="6"/>
    <s v="47b11bc395536fe71fbf258c8d22d41100ef8cd3"/>
    <n v="1120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2"/>
    <s v="Y"/>
    <n v="1313"/>
    <s v="NZ_FHRU01000001.1"/>
    <n v="870"/>
    <n v="3.4311099999999998E-3"/>
    <n v="17"/>
    <n v="92"/>
    <n v="8"/>
    <s v="S"/>
    <n v="1"/>
    <s v="S"/>
    <n v="0.5"/>
    <s v="S"/>
    <n v="0.5"/>
    <x v="0"/>
    <s v="R"/>
    <n v="2.1"/>
    <s v="I"/>
    <n v="0.5"/>
    <n v="2"/>
    <x v="0"/>
  </r>
  <r>
    <d v="2021-09-15T00:00:00"/>
    <n v="105"/>
    <n v="4167"/>
    <x v="0"/>
    <s v="J-136986"/>
    <x v="5"/>
    <d v="2021-08-17T00:00:00"/>
    <s v="N"/>
    <x v="5"/>
    <s v="SPN_45"/>
    <s v="CRL_SPN_45_S24"/>
    <s v="ERR12721879"/>
    <n v="7"/>
    <s v="M"/>
    <x v="5"/>
    <n v="2"/>
    <x v="0"/>
    <n v="1"/>
    <x v="1"/>
    <n v="0.5"/>
    <x v="0"/>
    <s v="N"/>
    <n v="4"/>
    <x v="2"/>
    <n v="0.25"/>
    <x v="0"/>
    <n v="2"/>
    <n v="0.5"/>
    <n v="16"/>
    <x v="2"/>
    <n v="2"/>
    <x v="1"/>
    <n v="160"/>
    <x v="0"/>
    <s v="658cf987a71be14887f233e4"/>
    <x v="3"/>
    <n v="2071248"/>
    <n v="55"/>
    <n v="585"/>
    <n v="171764"/>
    <n v="37659"/>
    <n v="71761"/>
    <n v="299"/>
    <n v="39.6"/>
    <n v="236"/>
    <n v="15"/>
    <n v="16"/>
    <n v="19"/>
    <n v="15"/>
    <n v="6"/>
    <n v="20"/>
    <n v="26"/>
    <s v="folA_I100L"/>
    <s v="folP_aa_insert_57-70"/>
    <s v="both"/>
    <m/>
    <s v="parC_S79F"/>
    <m/>
    <s v="mefA"/>
    <m/>
    <s v="mefA"/>
    <s v="tetM_2"/>
    <m/>
    <x v="0"/>
    <x v="0"/>
    <x v="1"/>
    <x v="1"/>
    <x v="0"/>
    <x v="0"/>
    <s v="NODE_4_length_118195_cov_19.947991"/>
    <s v="repUS43_1_CDS12738(DOp1)_CP003584"/>
    <s v="Rep_trans"/>
    <s v="repUS43_1"/>
    <n v="99.834000000000003"/>
    <n v="100"/>
    <n v="69564"/>
    <n v="70769"/>
    <n v="1206"/>
    <n v="1"/>
    <x v="3"/>
    <s v="Y"/>
    <n v="1313"/>
    <s v="NZ_CFQW02000001.1"/>
    <n v="949"/>
    <n v="1.2626499999999999E-3"/>
    <n v="13"/>
    <n v="16"/>
    <n v="47"/>
    <s v="S"/>
    <n v="2"/>
    <s v="I"/>
    <n v="1"/>
    <s v="S"/>
    <n v="1"/>
    <x v="0"/>
    <s v="R"/>
    <n v="2.1"/>
    <s v="I"/>
    <n v="0.5"/>
    <n v="2"/>
    <x v="0"/>
  </r>
  <r>
    <d v="2021-03-11T00:00:00"/>
    <n v="106"/>
    <n v="6178"/>
    <x v="0"/>
    <s v="G-140141"/>
    <x v="5"/>
    <d v="2021-10-29T00:00:00"/>
    <s v="N"/>
    <x v="17"/>
    <s v="SPN_59"/>
    <s v="CRL_SPN_59_S31"/>
    <s v="ERR12721895"/>
    <n v="31"/>
    <s v="M"/>
    <x v="11"/>
    <n v="1"/>
    <x v="0"/>
    <n v="1"/>
    <x v="1"/>
    <n v="0.5"/>
    <x v="0"/>
    <s v="N"/>
    <n v="8"/>
    <x v="2"/>
    <n v="0.25"/>
    <x v="0"/>
    <n v="2"/>
    <n v="0.25"/>
    <n v="0.25"/>
    <x v="0"/>
    <n v="2"/>
    <x v="1"/>
    <n v="10"/>
    <x v="2"/>
    <s v="658cf987a71be10afef233eb"/>
    <x v="27"/>
    <n v="2063868"/>
    <n v="52"/>
    <n v="575"/>
    <n v="328569"/>
    <n v="39689"/>
    <n v="105174"/>
    <n v="794"/>
    <n v="39.6"/>
    <n v="1390"/>
    <n v="10"/>
    <n v="13"/>
    <n v="1"/>
    <n v="43"/>
    <n v="98"/>
    <n v="1"/>
    <n v="20"/>
    <m/>
    <m/>
    <m/>
    <m/>
    <m/>
    <m/>
    <s v="mefA"/>
    <m/>
    <s v="mefA"/>
    <m/>
    <m/>
    <x v="0"/>
    <x v="0"/>
    <x v="1"/>
    <x v="0"/>
    <x v="1"/>
    <x v="1"/>
    <m/>
    <m/>
    <m/>
    <m/>
    <m/>
    <m/>
    <m/>
    <m/>
    <m/>
    <m/>
    <x v="21"/>
    <s v="N"/>
    <n v="1313"/>
    <s v="NZ_COEL02000001.1"/>
    <n v="906"/>
    <n v="2.40836E-3"/>
    <n v="15"/>
    <n v="16"/>
    <n v="8"/>
    <s v="S"/>
    <n v="1"/>
    <s v="S"/>
    <n v="0.5"/>
    <s v="S"/>
    <n v="0.5"/>
    <x v="0"/>
    <s v="R"/>
    <n v="2.1"/>
    <s v="I"/>
    <n v="0.5"/>
    <n v="1"/>
    <x v="0"/>
  </r>
  <r>
    <d v="2021-03-11T00:00:00"/>
    <n v="107"/>
    <n v="4800"/>
    <x v="0"/>
    <s v="H-416185"/>
    <x v="5"/>
    <d v="2021-09-15T00:00:00"/>
    <s v="N"/>
    <x v="4"/>
    <s v="SPN_60"/>
    <s v="CRL_SPN_60_S32"/>
    <s v="ERR12721897"/>
    <n v="15"/>
    <s v="M"/>
    <x v="0"/>
    <n v="2"/>
    <x v="0"/>
    <n v="1"/>
    <x v="1"/>
    <n v="0.5"/>
    <x v="0"/>
    <s v="N"/>
    <n v="8"/>
    <x v="2"/>
    <n v="0.25"/>
    <x v="0"/>
    <n v="2"/>
    <n v="0.5"/>
    <n v="16"/>
    <x v="2"/>
    <n v="2"/>
    <x v="1"/>
    <n v="160"/>
    <x v="0"/>
    <s v="658cf987a71be17b03f233ec"/>
    <x v="9"/>
    <n v="2163101"/>
    <n v="77"/>
    <n v="529"/>
    <n v="311408"/>
    <n v="28092"/>
    <n v="90709"/>
    <n v="298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18946_cov_12.118859"/>
    <s v="repUS43_1_CDS12738(DOp1)_CP003584"/>
    <s v="Rep_trans"/>
    <s v="repUS43_1"/>
    <n v="100"/>
    <n v="100"/>
    <n v="58362"/>
    <n v="59567"/>
    <n v="1"/>
    <n v="1206"/>
    <x v="10"/>
    <s v="Y"/>
    <n v="1313"/>
    <s v="NZ_VFBI01000067.1"/>
    <n v="965"/>
    <n v="8.5582099999999999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03-11T00:00:00"/>
    <n v="108"/>
    <n v="5118"/>
    <x v="0"/>
    <s v="H-668269"/>
    <x v="5"/>
    <d v="2021-09-27T00:00:00"/>
    <s v="N"/>
    <x v="3"/>
    <s v="SPN_61"/>
    <s v="CRL_SPN_61_S33"/>
    <s v="ERR12721898"/>
    <n v="24"/>
    <s v="M"/>
    <x v="0"/>
    <n v="0.12"/>
    <x v="0"/>
    <n v="1"/>
    <x v="1"/>
    <n v="0.5"/>
    <x v="0"/>
    <s v="N"/>
    <n v="0.12"/>
    <x v="0"/>
    <n v="0.25"/>
    <x v="0"/>
    <n v="2"/>
    <n v="0.5"/>
    <n v="0.25"/>
    <x v="0"/>
    <n v="2"/>
    <x v="1"/>
    <n v="10"/>
    <x v="2"/>
    <s v="658cf987a71be18305f233ed"/>
    <x v="9"/>
    <n v="2162576"/>
    <n v="69"/>
    <n v="513"/>
    <n v="283318"/>
    <n v="31341"/>
    <n v="85841"/>
    <n v="495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19054_cov_18.792863"/>
    <s v="repUS43_1_CDS12738(DOp1)_CP003584"/>
    <s v="Rep_trans"/>
    <s v="repUS43_1"/>
    <n v="100"/>
    <n v="100"/>
    <n v="58470"/>
    <n v="59675"/>
    <n v="1"/>
    <n v="1206"/>
    <x v="10"/>
    <s v="Y"/>
    <n v="1313"/>
    <s v="NZ_VFBI01000067.1"/>
    <n v="969"/>
    <n v="7.5568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03-11T00:00:00"/>
    <n v="109"/>
    <n v="5993"/>
    <x v="0"/>
    <s v="J-150233"/>
    <x v="5"/>
    <d v="2021-10-23T00:00:00"/>
    <s v="N"/>
    <x v="18"/>
    <s v="SPN_62"/>
    <s v="CRL_SPN_62_S34"/>
    <s v="ERR12721899"/>
    <n v="74"/>
    <s v="M"/>
    <x v="0"/>
    <n v="2"/>
    <x v="0"/>
    <n v="0.25"/>
    <x v="1"/>
    <n v="0.5"/>
    <x v="0"/>
    <s v="N"/>
    <n v="8"/>
    <x v="2"/>
    <n v="1"/>
    <x v="2"/>
    <n v="2"/>
    <n v="0.5"/>
    <n v="0.5"/>
    <x v="0"/>
    <n v="1"/>
    <x v="1"/>
    <n v="80"/>
    <x v="2"/>
    <s v="658cf987a71be10904f233ee"/>
    <x v="2"/>
    <n v="2064662"/>
    <n v="48"/>
    <n v="541"/>
    <n v="334369"/>
    <n v="43013"/>
    <n v="124825"/>
    <n v="597"/>
    <n v="39.700000000000003"/>
    <s v="b8ab84ac2404e23685490dee066a0bc6b36c19ce"/>
    <n v="12"/>
    <n v="19"/>
    <n v="8"/>
    <n v="83"/>
    <n v="6"/>
    <n v="146"/>
    <s v="89020bdf244d5014a140f5acbc0b3ac2d014abfd"/>
    <m/>
    <s v="folP_aa_insert_57-70"/>
    <s v="folP_Ins"/>
    <m/>
    <m/>
    <m/>
    <s v="mefA"/>
    <m/>
    <s v="mefA"/>
    <s v="tetM_2"/>
    <m/>
    <x v="0"/>
    <x v="0"/>
    <x v="1"/>
    <x v="0"/>
    <x v="0"/>
    <x v="0"/>
    <s v="NODE_11_length_80583_cov_16.592615"/>
    <s v="repUS43_1_CDS12738(DOp1)_CP003584"/>
    <s v="Rep_trans"/>
    <s v="repUS43_1"/>
    <n v="99.834000000000003"/>
    <n v="100"/>
    <n v="47875"/>
    <n v="49080"/>
    <n v="1206"/>
    <n v="1"/>
    <x v="2"/>
    <s v="Y"/>
    <n v="1313"/>
    <s v="NZ_CMOT01000001.1"/>
    <n v="880"/>
    <n v="3.1408600000000001E-3"/>
    <n v="17"/>
    <s v="NEW"/>
    <s v="NEW"/>
    <s v="S"/>
    <n v="0.12"/>
    <s v="S"/>
    <n v="0.5"/>
    <s v="S"/>
    <n v="0.12"/>
    <x v="0"/>
    <s v="S"/>
    <n v="0.5"/>
    <s v="S"/>
    <n v="0.12"/>
    <n v="0.5"/>
    <x v="0"/>
  </r>
  <r>
    <d v="2021-03-11T00:00:00"/>
    <n v="110"/>
    <n v="5515"/>
    <x v="0"/>
    <s v="Z-000245"/>
    <x v="5"/>
    <d v="2021-06-10T00:00:00"/>
    <s v="Y"/>
    <x v="3"/>
    <s v="SPN_53"/>
    <s v="CRL_SPN_53_S26"/>
    <s v="ERR12721888"/>
    <n v="42"/>
    <s v="M"/>
    <x v="0"/>
    <n v="2"/>
    <x v="0"/>
    <n v="1"/>
    <x v="1"/>
    <n v="0.5"/>
    <x v="0"/>
    <s v="N"/>
    <n v="8"/>
    <x v="2"/>
    <n v="0.25"/>
    <x v="0"/>
    <n v="2"/>
    <n v="0.25"/>
    <n v="16"/>
    <x v="2"/>
    <n v="2"/>
    <x v="1"/>
    <n v="160"/>
    <x v="2"/>
    <s v="658cf987a71be19b65f233e6"/>
    <x v="9"/>
    <n v="2101866"/>
    <n v="63"/>
    <n v="500"/>
    <n v="228046"/>
    <n v="33362"/>
    <n v="76298"/>
    <n v="497"/>
    <n v="39.6"/>
    <n v="11921"/>
    <n v="7"/>
    <n v="11"/>
    <n v="10"/>
    <n v="1"/>
    <n v="6"/>
    <n v="667"/>
    <n v="1"/>
    <s v="folA_I100L"/>
    <s v="folP_aa_insert_57-70"/>
    <s v="both"/>
    <m/>
    <m/>
    <s v="parE_D435N"/>
    <s v="mefA"/>
    <m/>
    <s v="mefA"/>
    <s v="tetM_12"/>
    <m/>
    <x v="0"/>
    <x v="0"/>
    <x v="1"/>
    <x v="0"/>
    <x v="0"/>
    <x v="0"/>
    <s v="NODE_5_length_119035_cov_12.861161"/>
    <s v="repUS43_1_CDS12738(DOp1)_CP003584"/>
    <s v="Rep_trans"/>
    <s v="repUS43_1"/>
    <n v="100"/>
    <n v="100"/>
    <n v="59379"/>
    <n v="60584"/>
    <n v="1206"/>
    <n v="1"/>
    <x v="10"/>
    <s v="Y"/>
    <n v="1313"/>
    <s v="NZ_VFBI01000067.1"/>
    <n v="984"/>
    <n v="3.85581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03-11T00:00:00"/>
    <n v="111"/>
    <n v="5088"/>
    <x v="0"/>
    <s v="G-312527"/>
    <x v="5"/>
    <d v="2021-09-25T00:00:00"/>
    <s v="N"/>
    <x v="19"/>
    <s v="SPN_52"/>
    <s v="GPS_IN_CRL_SPN_52"/>
    <s v="ERR12721887"/>
    <n v="26"/>
    <s v="M"/>
    <x v="0"/>
    <n v="0.25"/>
    <x v="0"/>
    <n v="0.12"/>
    <x v="1"/>
    <n v="0.5"/>
    <x v="0"/>
    <s v="N"/>
    <n v="0.12"/>
    <x v="0"/>
    <n v="0.25"/>
    <x v="0"/>
    <n v="2"/>
    <n v="0.5"/>
    <n v="0.25"/>
    <x v="0"/>
    <n v="2"/>
    <x v="1"/>
    <n v="80"/>
    <x v="2"/>
    <s v="658cf988a71be15a63f233f9"/>
    <x v="28"/>
    <n v="2008589"/>
    <n v="41"/>
    <n v="606"/>
    <n v="220843"/>
    <n v="48989"/>
    <n v="112068"/>
    <n v="293"/>
    <n v="39.700000000000003"/>
    <n v="558"/>
    <n v="18"/>
    <n v="12"/>
    <n v="4"/>
    <n v="44"/>
    <n v="14"/>
    <n v="77"/>
    <n v="97"/>
    <m/>
    <m/>
    <m/>
    <m/>
    <m/>
    <m/>
    <s v="mefA"/>
    <m/>
    <s v="mefA"/>
    <m/>
    <m/>
    <x v="0"/>
    <x v="0"/>
    <x v="1"/>
    <x v="1"/>
    <x v="1"/>
    <x v="1"/>
    <m/>
    <m/>
    <m/>
    <m/>
    <m/>
    <m/>
    <m/>
    <m/>
    <m/>
    <m/>
    <x v="22"/>
    <s v="N"/>
    <n v="1313"/>
    <s v="NZ_CNSZ02000001.1"/>
    <n v="988"/>
    <n v="2.8831000000000001E-4"/>
    <n v="4"/>
    <n v="7"/>
    <n v="7"/>
    <s v="I"/>
    <n v="4"/>
    <s v="I"/>
    <n v="1"/>
    <s v="S"/>
    <n v="1"/>
    <x v="0"/>
    <s v="R"/>
    <n v="2.1"/>
    <s v="I"/>
    <n v="0.5"/>
    <n v="2"/>
    <x v="0"/>
  </r>
  <r>
    <d v="2021-03-11T00:00:00"/>
    <n v="112"/>
    <n v="5926"/>
    <x v="0"/>
    <s v="J-171513"/>
    <x v="5"/>
    <d v="2021-10-20T00:00:00"/>
    <s v="N"/>
    <x v="3"/>
    <s v="SPN_56"/>
    <s v="CRL_SPN_56_S28"/>
    <s v="ERR12721891"/>
    <n v="1"/>
    <s v="M"/>
    <x v="12"/>
    <n v="2"/>
    <x v="0"/>
    <n v="2"/>
    <x v="2"/>
    <n v="0.5"/>
    <x v="0"/>
    <s v="N"/>
    <n v="8"/>
    <x v="2"/>
    <n v="1"/>
    <x v="2"/>
    <n v="2"/>
    <n v="0.5"/>
    <n v="16"/>
    <x v="2"/>
    <n v="2"/>
    <x v="1"/>
    <n v="160"/>
    <x v="0"/>
    <s v="658cf987a71be185c9f233e8"/>
    <x v="3"/>
    <n v="2057644"/>
    <n v="52"/>
    <n v="511"/>
    <n v="222995"/>
    <n v="39570"/>
    <n v="71829"/>
    <n v="198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8"/>
    <n v="2.8831000000000001E-4"/>
    <n v="13"/>
    <s v="NEW"/>
    <n v="8"/>
    <s v="R"/>
    <n v="8"/>
    <s v="I"/>
    <n v="1"/>
    <s v="S"/>
    <n v="1"/>
    <x v="0"/>
    <s v="R"/>
    <n v="2.1"/>
    <s v="R"/>
    <n v="1"/>
    <n v="4"/>
    <x v="1"/>
  </r>
  <r>
    <d v="2021-03-11T00:00:00"/>
    <n v="113"/>
    <n v="6036"/>
    <x v="0"/>
    <s v="J-058515"/>
    <x v="5"/>
    <d v="2021-10-25T00:00:00"/>
    <s v="N"/>
    <x v="19"/>
    <s v="SPN_57"/>
    <s v="CRL_SPN_57_S29"/>
    <s v="ERR12721892"/>
    <n v="45"/>
    <s v="M"/>
    <x v="0"/>
    <n v="0.25"/>
    <x v="0"/>
    <n v="0.25"/>
    <x v="1"/>
    <n v="0.5"/>
    <x v="0"/>
    <s v="N"/>
    <n v="2"/>
    <x v="2"/>
    <n v="0.5"/>
    <x v="2"/>
    <n v="2"/>
    <n v="0.5"/>
    <n v="0.25"/>
    <x v="0"/>
    <n v="2"/>
    <x v="1"/>
    <n v="10"/>
    <x v="2"/>
    <s v="658cf987a71be1570df233e9"/>
    <x v="26"/>
    <n v="2090526"/>
    <n v="65"/>
    <n v="523"/>
    <n v="111992"/>
    <n v="32161"/>
    <n v="65262"/>
    <n v="398"/>
    <n v="39.6"/>
    <n v="473"/>
    <n v="7"/>
    <n v="25"/>
    <n v="4"/>
    <n v="4"/>
    <n v="15"/>
    <n v="20"/>
    <n v="28"/>
    <m/>
    <s v="folP_aa_insert_57-70"/>
    <s v="folP_Ins"/>
    <m/>
    <m/>
    <m/>
    <s v="mefA"/>
    <m/>
    <s v="mefA"/>
    <m/>
    <m/>
    <x v="0"/>
    <x v="0"/>
    <x v="1"/>
    <x v="0"/>
    <x v="1"/>
    <x v="0"/>
    <m/>
    <m/>
    <m/>
    <m/>
    <m/>
    <m/>
    <m/>
    <m/>
    <m/>
    <m/>
    <x v="4"/>
    <s v="Y"/>
    <n v="1313"/>
    <s v="NZ_CNPD02000001.1"/>
    <n v="928"/>
    <n v="1.8123600000000001E-3"/>
    <n v="36"/>
    <n v="34"/>
    <n v="44"/>
    <s v="S"/>
    <n v="0.25"/>
    <s v="S"/>
    <n v="0.5"/>
    <s v="S"/>
    <n v="0.25"/>
    <x v="0"/>
    <s v="I"/>
    <n v="1"/>
    <s v="S"/>
    <n v="0.06"/>
    <n v="0.5"/>
    <x v="0"/>
  </r>
  <r>
    <d v="2021-03-11T00:00:00"/>
    <n v="114"/>
    <s v="B25182"/>
    <x v="1"/>
    <s v="J-174644"/>
    <x v="5"/>
    <d v="2021-10-26T00:00:00"/>
    <s v="N"/>
    <x v="12"/>
    <s v="SPN_55"/>
    <s v="GPS_IN_CRL_SPN_55"/>
    <s v="ERR12721890"/>
    <n v="49"/>
    <s v="M"/>
    <x v="3"/>
    <n v="2"/>
    <x v="0"/>
    <n v="1"/>
    <x v="1"/>
    <n v="0.5"/>
    <x v="0"/>
    <s v="N"/>
    <n v="8"/>
    <x v="2"/>
    <n v="0.25"/>
    <x v="0"/>
    <n v="2"/>
    <n v="0.5"/>
    <n v="16"/>
    <x v="2"/>
    <n v="2"/>
    <x v="1"/>
    <n v="160"/>
    <x v="0"/>
    <s v="658cf988a71be18041f233fa"/>
    <x v="9"/>
    <n v="2143414"/>
    <n v="73"/>
    <n v="500"/>
    <n v="284083"/>
    <n v="29361"/>
    <n v="103334"/>
    <n v="397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9_length_80712_cov_20.876248"/>
    <s v="repUS43_1_CDS12738(DOp1)_CP003584"/>
    <s v="Rep_trans"/>
    <s v="repUS43_1"/>
    <n v="100"/>
    <n v="100"/>
    <n v="20046"/>
    <n v="21251"/>
    <n v="1"/>
    <n v="1206"/>
    <x v="10"/>
    <s v="Y"/>
    <n v="1313"/>
    <s v="NZ_VFBI01000067.1"/>
    <n v="970"/>
    <n v="7.3074100000000003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03-11T00:00:00"/>
    <n v="115"/>
    <s v="B25147"/>
    <x v="1"/>
    <s v="J-174567"/>
    <x v="5"/>
    <d v="2021-10-25T00:00:00"/>
    <s v="N"/>
    <x v="3"/>
    <s v="SPN_54"/>
    <s v="CRL_SPN_54_S27"/>
    <s v="ERR12721889"/>
    <n v="1"/>
    <s v="M"/>
    <x v="3"/>
    <n v="2"/>
    <x v="0"/>
    <n v="1"/>
    <x v="1"/>
    <n v="2"/>
    <x v="0"/>
    <s v="N"/>
    <n v="8"/>
    <x v="2"/>
    <n v="0.25"/>
    <x v="0"/>
    <n v="2"/>
    <n v="0.5"/>
    <n v="0.25"/>
    <x v="0"/>
    <n v="4"/>
    <x v="1"/>
    <n v="10"/>
    <x v="0"/>
    <s v="658cf987a71be160b9f233e7"/>
    <x v="28"/>
    <n v="2004889"/>
    <n v="40"/>
    <n v="503"/>
    <n v="161469"/>
    <n v="50122"/>
    <n v="105556"/>
    <n v="295"/>
    <n v="39.700000000000003"/>
    <n v="558"/>
    <n v="18"/>
    <n v="12"/>
    <n v="4"/>
    <n v="44"/>
    <n v="14"/>
    <n v="77"/>
    <n v="97"/>
    <m/>
    <m/>
    <m/>
    <m/>
    <m/>
    <s v="parE_D435N"/>
    <s v="mefA"/>
    <m/>
    <s v="mefA"/>
    <m/>
    <m/>
    <x v="0"/>
    <x v="0"/>
    <x v="1"/>
    <x v="1"/>
    <x v="1"/>
    <x v="1"/>
    <m/>
    <m/>
    <m/>
    <m/>
    <m/>
    <m/>
    <m/>
    <m/>
    <m/>
    <m/>
    <x v="22"/>
    <s v="N"/>
    <n v="1313"/>
    <s v="NZ_CNSZ02000001.1"/>
    <n v="991"/>
    <n v="2.15742E-4"/>
    <n v="4"/>
    <n v="7"/>
    <n v="7"/>
    <s v="I"/>
    <n v="4"/>
    <s v="I"/>
    <n v="1"/>
    <s v="S"/>
    <n v="1"/>
    <x v="0"/>
    <s v="R"/>
    <n v="2.1"/>
    <s v="I"/>
    <n v="0.5"/>
    <n v="2"/>
    <x v="0"/>
  </r>
  <r>
    <d v="2021-03-11T00:00:00"/>
    <n v="116"/>
    <s v="SF5143"/>
    <x v="1"/>
    <s v="J-170336"/>
    <x v="5"/>
    <d v="2021-10-19T00:00:00"/>
    <s v="N"/>
    <x v="19"/>
    <s v="SPN_58"/>
    <s v="CRL_SPN_58_S30"/>
    <s v="ERR12721893"/>
    <n v="2"/>
    <s v="F"/>
    <x v="1"/>
    <n v="1"/>
    <x v="0"/>
    <n v="0.5"/>
    <x v="1"/>
    <n v="1"/>
    <x v="0"/>
    <s v="N"/>
    <n v="8"/>
    <x v="2"/>
    <n v="0.25"/>
    <x v="0"/>
    <n v="2"/>
    <n v="0.12"/>
    <n v="0.25"/>
    <x v="0"/>
    <n v="2"/>
    <x v="1"/>
    <n v="10"/>
    <x v="2"/>
    <s v="658cf987a71be12c2cf233ea"/>
    <x v="3"/>
    <n v="2071699"/>
    <n v="69"/>
    <n v="503"/>
    <n v="244614"/>
    <n v="30024"/>
    <n v="69892"/>
    <n v="597"/>
    <n v="39.700000000000003"/>
    <n v="320"/>
    <n v="4"/>
    <n v="16"/>
    <n v="19"/>
    <n v="15"/>
    <n v="6"/>
    <n v="20"/>
    <n v="1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2"/>
    <s v="Y"/>
    <n v="1313"/>
    <s v="NZ_FHKV01000001.1"/>
    <n v="980"/>
    <n v="4.8344600000000001E-4"/>
    <n v="13"/>
    <n v="11"/>
    <n v="26"/>
    <s v="R"/>
    <n v="8"/>
    <s v="R"/>
    <n v="4"/>
    <s v="R"/>
    <n v="4"/>
    <x v="2"/>
    <s v="R"/>
    <n v="2.1"/>
    <s v="R"/>
    <n v="1"/>
    <n v="4"/>
    <x v="1"/>
  </r>
  <r>
    <d v="2021-11-24T00:00:00"/>
    <n v="117"/>
    <n v="6234"/>
    <x v="0"/>
    <s v="J-178521"/>
    <x v="5"/>
    <d v="2021-01-11T00:00:00"/>
    <s v="Y"/>
    <x v="4"/>
    <s v="SPN_66"/>
    <s v="CRL_SPN_66_S35"/>
    <s v="ERR12721902"/>
    <n v="32"/>
    <s v="F"/>
    <x v="0"/>
    <n v="1"/>
    <x v="0"/>
    <n v="0.5"/>
    <x v="1"/>
    <n v="1"/>
    <x v="0"/>
    <s v="N"/>
    <n v="8"/>
    <x v="2"/>
    <n v="0.25"/>
    <x v="0"/>
    <n v="2"/>
    <n v="0.5"/>
    <n v="16"/>
    <x v="2"/>
    <n v="2"/>
    <x v="1"/>
    <n v="160"/>
    <x v="2"/>
    <s v="658cf987a71be160eaf233ef"/>
    <x v="9"/>
    <n v="2095298"/>
    <n v="50"/>
    <n v="582"/>
    <n v="433636"/>
    <n v="41905"/>
    <n v="142412"/>
    <n v="398"/>
    <n v="39.700000000000003"/>
    <n v="17265"/>
    <n v="7"/>
    <n v="11"/>
    <n v="10"/>
    <n v="1"/>
    <n v="725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7_length_118946_cov_17.153365"/>
    <s v="repUS43_1_CDS12738(DOp1)_CP003584"/>
    <s v="Rep_trans"/>
    <s v="repUS43_1"/>
    <n v="100"/>
    <n v="100"/>
    <n v="59380"/>
    <n v="60585"/>
    <n v="1206"/>
    <n v="1"/>
    <x v="23"/>
    <s v="Y"/>
    <n v="1313"/>
    <s v="NZ_VFBI01000067.1"/>
    <n v="965"/>
    <n v="8.5582099999999999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11-24T00:00:00"/>
    <n v="118"/>
    <n v="6494"/>
    <x v="0"/>
    <s v="J-182927"/>
    <x v="5"/>
    <d v="2021-11-11T00:00:00"/>
    <s v="N"/>
    <x v="4"/>
    <s v="SPN_69"/>
    <s v="CRL_SPN_69_S38"/>
    <s v="ERR12721905"/>
    <n v="53"/>
    <s v="M"/>
    <x v="0"/>
    <n v="1"/>
    <x v="0"/>
    <n v="1"/>
    <x v="1"/>
    <n v="16"/>
    <x v="1"/>
    <s v="N"/>
    <n v="0.12"/>
    <x v="0"/>
    <n v="0.25"/>
    <x v="0"/>
    <n v="2"/>
    <n v="0.5"/>
    <n v="0.5"/>
    <x v="0"/>
    <n v="2"/>
    <x v="1"/>
    <n v="80"/>
    <x v="0"/>
    <s v="658cf988a71be141caf233f2"/>
    <x v="24"/>
    <n v="2059482"/>
    <n v="50"/>
    <n v="578"/>
    <n v="245373"/>
    <n v="41189"/>
    <n v="107434"/>
    <n v="398"/>
    <n v="39.700000000000003"/>
    <n v="7629"/>
    <n v="10"/>
    <n v="10"/>
    <n v="47"/>
    <n v="16"/>
    <n v="6"/>
    <n v="14"/>
    <n v="8"/>
    <s v="folA_I100L"/>
    <s v="folP_aa_insert_57-70"/>
    <s v="both"/>
    <s v="gyrA_S81F"/>
    <s v="parC_S79F"/>
    <m/>
    <m/>
    <m/>
    <m/>
    <m/>
    <m/>
    <x v="0"/>
    <x v="0"/>
    <x v="0"/>
    <x v="1"/>
    <x v="1"/>
    <x v="0"/>
    <m/>
    <m/>
    <m/>
    <m/>
    <m/>
    <m/>
    <m/>
    <m/>
    <m/>
    <m/>
    <x v="13"/>
    <s v="N"/>
    <n v="1313"/>
    <s v="NZ_CLIR01000001.1"/>
    <n v="852"/>
    <n v="3.9660800000000003E-3"/>
    <n v="17"/>
    <n v="16"/>
    <s v="NEW"/>
    <s v="S"/>
    <n v="1"/>
    <s v="S"/>
    <n v="0.5"/>
    <s v="S"/>
    <n v="0.5"/>
    <x v="0"/>
    <s v="R"/>
    <n v="2.1"/>
    <s v="S"/>
    <n v="0.25"/>
    <n v="1"/>
    <x v="0"/>
  </r>
  <r>
    <d v="2021-11-24T00:00:00"/>
    <n v="119"/>
    <n v="6414"/>
    <x v="0"/>
    <s v="J-180784"/>
    <x v="5"/>
    <d v="2021-08-11T00:00:00"/>
    <s v="N"/>
    <x v="5"/>
    <s v="SPN_68"/>
    <s v="CRL_SPN_68_S37"/>
    <s v="ERR12721904"/>
    <n v="0.5"/>
    <s v="F"/>
    <x v="9"/>
    <n v="2"/>
    <x v="0"/>
    <n v="1"/>
    <x v="1"/>
    <n v="0.5"/>
    <x v="0"/>
    <s v="N"/>
    <n v="8"/>
    <x v="2"/>
    <n v="1"/>
    <x v="2"/>
    <n v="2"/>
    <n v="0.5"/>
    <n v="16"/>
    <x v="2"/>
    <n v="2"/>
    <x v="1"/>
    <n v="10"/>
    <x v="2"/>
    <s v="658cf988a71be18651f233f1"/>
    <x v="29"/>
    <n v="2195074"/>
    <n v="63"/>
    <n v="526"/>
    <n v="276009"/>
    <n v="34842"/>
    <n v="90191"/>
    <n v="498"/>
    <n v="39.6"/>
    <n v="179"/>
    <n v="7"/>
    <n v="14"/>
    <n v="40"/>
    <n v="12"/>
    <n v="1"/>
    <n v="1"/>
    <n v="14"/>
    <m/>
    <m/>
    <m/>
    <m/>
    <m/>
    <m/>
    <s v="ermB"/>
    <s v="ermB"/>
    <m/>
    <s v="tetM_2"/>
    <m/>
    <x v="0"/>
    <x v="1"/>
    <x v="1"/>
    <x v="0"/>
    <x v="0"/>
    <x v="1"/>
    <s v="NODE_1_length_276009_cov_20.225516"/>
    <s v="repUS43_1_CDS12738(DOp1)_CP003584"/>
    <s v="Rep_trans"/>
    <s v="repUS43_1"/>
    <n v="99.834000000000003"/>
    <n v="100"/>
    <n v="231030"/>
    <n v="232235"/>
    <n v="1206"/>
    <n v="1"/>
    <x v="3"/>
    <s v="Y"/>
    <n v="1313"/>
    <s v="NZ_FFSV01000001.1"/>
    <n v="969"/>
    <n v="7.5568E-4"/>
    <n v="34"/>
    <n v="32"/>
    <n v="43"/>
    <s v="S"/>
    <n v="1"/>
    <s v="S"/>
    <n v="0.5"/>
    <s v="S"/>
    <n v="0.5"/>
    <x v="0"/>
    <s v="R"/>
    <n v="2.1"/>
    <s v="S"/>
    <n v="0.25"/>
    <n v="2"/>
    <x v="0"/>
  </r>
  <r>
    <d v="2021-11-24T00:00:00"/>
    <n v="120"/>
    <s v="SF5506"/>
    <x v="1"/>
    <s v="J-180122"/>
    <x v="5"/>
    <d v="2021-06-11T00:00:00"/>
    <s v="Y"/>
    <x v="20"/>
    <s v="SPN_67"/>
    <s v="CRL_SPN_67_S36"/>
    <s v="ERR12721903"/>
    <n v="55"/>
    <s v="M"/>
    <x v="13"/>
    <n v="1"/>
    <x v="0"/>
    <n v="1"/>
    <x v="1"/>
    <n v="0.5"/>
    <x v="0"/>
    <s v="N"/>
    <n v="8"/>
    <x v="2"/>
    <n v="1"/>
    <x v="2"/>
    <n v="2"/>
    <n v="0.5"/>
    <n v="16"/>
    <x v="2"/>
    <n v="2"/>
    <x v="1"/>
    <n v="80"/>
    <x v="2"/>
    <s v="658cf988a71be14832f233f0"/>
    <x v="14"/>
    <n v="2163871"/>
    <n v="44"/>
    <n v="503"/>
    <n v="254661"/>
    <n v="49178"/>
    <n v="105359"/>
    <n v="291"/>
    <n v="39.5"/>
    <n v="90"/>
    <n v="5"/>
    <n v="6"/>
    <n v="1"/>
    <n v="2"/>
    <n v="6"/>
    <n v="3"/>
    <n v="4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1"/>
    <s v="Y"/>
    <n v="1313"/>
    <s v="NZ_VFBJ01000084.1"/>
    <n v="961"/>
    <n v="9.56583E-4"/>
    <n v="34"/>
    <s v="NEW"/>
    <n v="56"/>
    <s v="S"/>
    <n v="1"/>
    <s v="I"/>
    <n v="1"/>
    <s v="S"/>
    <n v="0.5"/>
    <x v="0"/>
    <s v="R"/>
    <n v="2.1"/>
    <s v="I"/>
    <n v="0.5"/>
    <n v="2"/>
    <x v="0"/>
  </r>
  <r>
    <d v="2021-08-12T00:00:00"/>
    <n v="121"/>
    <n v="7044"/>
    <x v="0"/>
    <s v="J-040689"/>
    <x v="5"/>
    <d v="2021-11-30T00:00:00"/>
    <s v="N"/>
    <x v="13"/>
    <s v="SPN_81"/>
    <s v="GPS_IN_CRL_SPN_81"/>
    <s v="ERR12721917"/>
    <n v="45"/>
    <s v="F"/>
    <x v="0"/>
    <n v="0.12"/>
    <x v="0"/>
    <n v="0.12"/>
    <x v="1"/>
    <n v="0.5"/>
    <x v="0"/>
    <s v="N"/>
    <n v="1"/>
    <x v="2"/>
    <n v="0.25"/>
    <x v="0"/>
    <n v="2"/>
    <n v="0.5"/>
    <n v="16"/>
    <x v="2"/>
    <n v="2"/>
    <x v="1"/>
    <n v="80"/>
    <x v="2"/>
    <s v="658cf988a71be14fbff233fd"/>
    <x v="30"/>
    <n v="2032353"/>
    <n v="53"/>
    <n v="537"/>
    <n v="299875"/>
    <n v="38346"/>
    <n v="163604"/>
    <n v="196"/>
    <n v="39.700000000000003"/>
    <n v="2712"/>
    <n v="15"/>
    <n v="11"/>
    <n v="54"/>
    <n v="5"/>
    <n v="103"/>
    <n v="27"/>
    <n v="9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17"/>
    <s v="Y"/>
    <n v="1313"/>
    <s v="NZ_PCZY01000010.1"/>
    <n v="957"/>
    <n v="1.0579700000000001E-3"/>
    <n v="0"/>
    <n v="0"/>
    <n v="0"/>
    <s v="S"/>
    <n v="0.03"/>
    <s v="S"/>
    <n v="0.5"/>
    <s v="S"/>
    <n v="0.06"/>
    <x v="0"/>
    <s v="S"/>
    <n v="0.5"/>
    <s v="S"/>
    <n v="0.06"/>
    <n v="0.03"/>
    <x v="0"/>
  </r>
  <r>
    <d v="2021-08-12T00:00:00"/>
    <n v="122"/>
    <n v="7079"/>
    <x v="0"/>
    <s v="H-505408"/>
    <x v="5"/>
    <d v="2021-01-12T00:00:00"/>
    <s v="Y"/>
    <x v="5"/>
    <s v="SPN_80"/>
    <s v="GPS_IN_CRL_SPN_80"/>
    <s v="ERR12721916"/>
    <n v="13"/>
    <s v="M"/>
    <x v="0"/>
    <n v="0.25"/>
    <x v="0"/>
    <n v="0.25"/>
    <x v="1"/>
    <n v="0.5"/>
    <x v="0"/>
    <s v="N"/>
    <n v="2"/>
    <x v="2"/>
    <n v="0.25"/>
    <x v="0"/>
    <n v="2"/>
    <n v="0.5"/>
    <n v="0.25"/>
    <x v="0"/>
    <n v="2"/>
    <x v="1"/>
    <n v="80"/>
    <x v="2"/>
    <s v="658cf988a71be1823ef233fc"/>
    <x v="3"/>
    <n v="2071624"/>
    <n v="59"/>
    <n v="524"/>
    <n v="297184"/>
    <n v="35112"/>
    <n v="76774"/>
    <n v="695"/>
    <n v="39.700000000000003"/>
    <n v="2812"/>
    <n v="4"/>
    <n v="16"/>
    <n v="19"/>
    <n v="15"/>
    <n v="6"/>
    <n v="20"/>
    <n v="260"/>
    <s v="folA_I100L"/>
    <s v="folP_aa_insert_57-70"/>
    <s v="both"/>
    <s v="gyrA_S81F"/>
    <s v="parC_S79F"/>
    <m/>
    <s v="both"/>
    <s v="ermB"/>
    <s v="mefA"/>
    <m/>
    <m/>
    <x v="0"/>
    <x v="1"/>
    <x v="1"/>
    <x v="1"/>
    <x v="0"/>
    <x v="0"/>
    <m/>
    <m/>
    <m/>
    <m/>
    <m/>
    <m/>
    <m/>
    <m/>
    <m/>
    <m/>
    <x v="3"/>
    <s v="Y"/>
    <n v="1313"/>
    <s v="NZ_FHGE01000001.1"/>
    <n v="980"/>
    <n v="4.8344600000000001E-4"/>
    <n v="13"/>
    <s v="NEW"/>
    <s v="NEW"/>
    <s v="R"/>
    <n v="8"/>
    <s v="R"/>
    <n v="2"/>
    <s v="I"/>
    <n v="2"/>
    <x v="1"/>
    <s v="R"/>
    <n v="2.1"/>
    <s v="R"/>
    <n v="1"/>
    <n v="4"/>
    <x v="1"/>
  </r>
  <r>
    <d v="2021-08-12T00:00:00"/>
    <n v="123"/>
    <s v="B29157"/>
    <x v="1"/>
    <s v="H-069163"/>
    <x v="5"/>
    <d v="2021-04-12T00:00:00"/>
    <s v="Y"/>
    <x v="18"/>
    <s v="SPN_79"/>
    <s v="GPS_IN_CRL_SPN_79"/>
    <s v="ERR12721915"/>
    <n v="44"/>
    <s v="M"/>
    <x v="3"/>
    <n v="0.12"/>
    <x v="0"/>
    <n v="0.12"/>
    <x v="1"/>
    <n v="1"/>
    <x v="0"/>
    <s v="N"/>
    <n v="0.12"/>
    <x v="0"/>
    <n v="0.25"/>
    <x v="0"/>
    <n v="2"/>
    <n v="0.12"/>
    <n v="16"/>
    <x v="2"/>
    <n v="2"/>
    <x v="1"/>
    <n v="80"/>
    <x v="2"/>
    <s v="658cf988a71be13f5af233fb"/>
    <x v="26"/>
    <n v="2142666"/>
    <n v="35"/>
    <n v="517"/>
    <n v="311057"/>
    <n v="61219"/>
    <n v="129675"/>
    <n v="394"/>
    <n v="39.6"/>
    <n v="1876"/>
    <n v="7"/>
    <n v="25"/>
    <n v="4"/>
    <n v="12"/>
    <n v="15"/>
    <n v="20"/>
    <n v="28"/>
    <m/>
    <m/>
    <m/>
    <m/>
    <m/>
    <m/>
    <s v="mefA"/>
    <m/>
    <s v="mefA"/>
    <m/>
    <m/>
    <x v="0"/>
    <x v="0"/>
    <x v="1"/>
    <x v="0"/>
    <x v="1"/>
    <x v="1"/>
    <m/>
    <m/>
    <m/>
    <m/>
    <m/>
    <m/>
    <m/>
    <m/>
    <m/>
    <m/>
    <x v="4"/>
    <s v="Y"/>
    <n v="1313"/>
    <s v="NZ_CNTW02000001.1"/>
    <n v="923"/>
    <n v="1.94597E-3"/>
    <n v="36"/>
    <s v="NEW"/>
    <n v="44"/>
    <s v="S"/>
    <n v="0.25"/>
    <s v="S"/>
    <n v="0.5"/>
    <s v="S"/>
    <n v="0.25"/>
    <x v="0"/>
    <s v="I"/>
    <n v="1"/>
    <s v="S"/>
    <n v="0.06"/>
    <n v="0.5"/>
    <x v="0"/>
  </r>
  <r>
    <d v="2021-08-12T00:00:00"/>
    <n v="124"/>
    <n v="7193"/>
    <x v="0"/>
    <s v="J-178151"/>
    <x v="5"/>
    <d v="2021-04-12T00:00:00"/>
    <s v="Y"/>
    <x v="11"/>
    <s v="SPN_82"/>
    <s v="GPS_IN_CRL_SPN_82"/>
    <s v="ERR12721918"/>
    <n v="61"/>
    <s v="M"/>
    <x v="0"/>
    <n v="0.25"/>
    <x v="0"/>
    <n v="0.25"/>
    <x v="1"/>
    <n v="0.5"/>
    <x v="0"/>
    <s v="N"/>
    <n v="2"/>
    <x v="2"/>
    <m/>
    <x v="0"/>
    <n v="2"/>
    <n v="0.5"/>
    <n v="16"/>
    <x v="2"/>
    <n v="2"/>
    <x v="1"/>
    <n v="80"/>
    <x v="2"/>
    <s v="658cf988a71be1cf99f233fe"/>
    <x v="22"/>
    <n v="2122710"/>
    <n v="54"/>
    <n v="538"/>
    <n v="318886"/>
    <n v="39309"/>
    <n v="169009"/>
    <n v="1090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6_length_152927_cov_23.890734"/>
    <s v="repUS43_1_CDS12738(DOp1)_CP003584"/>
    <s v="Rep_trans"/>
    <s v="repUS43_1"/>
    <n v="99.751000000000005"/>
    <n v="100"/>
    <n v="49516"/>
    <n v="50721"/>
    <n v="1"/>
    <n v="1206"/>
    <x v="16"/>
    <s v="Y"/>
    <n v="1313"/>
    <s v="NZ_FECK01000001.1"/>
    <n v="893"/>
    <n v="2.7706900000000001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1-08-12T00:00:00"/>
    <n v="125"/>
    <s v="SF6046"/>
    <x v="1"/>
    <s v="H-891099"/>
    <x v="5"/>
    <d v="2021-04-12T00:00:00"/>
    <s v="Y"/>
    <x v="8"/>
    <s v="SPN_77"/>
    <s v="CRL_SPN_77_S40"/>
    <s v="ERR12721913"/>
    <n v="25"/>
    <s v="M"/>
    <x v="2"/>
    <n v="1"/>
    <x v="2"/>
    <n v="1"/>
    <x v="2"/>
    <n v="0.25"/>
    <x v="0"/>
    <s v="N"/>
    <n v="8"/>
    <x v="2"/>
    <n v="1"/>
    <x v="2"/>
    <n v="2"/>
    <n v="0.5"/>
    <n v="16"/>
    <x v="2"/>
    <n v="16"/>
    <x v="2"/>
    <n v="80"/>
    <x v="2"/>
    <s v="658cf988a71be17910f233f4"/>
    <x v="14"/>
    <n v="2191500"/>
    <n v="67"/>
    <n v="588"/>
    <n v="132411"/>
    <n v="32708"/>
    <n v="88820"/>
    <n v="597"/>
    <n v="39.5"/>
    <s v="2e0cecb24e200c4086d694cc5a20a7ac3cac43ea"/>
    <n v="5"/>
    <n v="6"/>
    <n v="1"/>
    <n v="35"/>
    <n v="6"/>
    <n v="3"/>
    <n v="4"/>
    <s v="folA_I100L"/>
    <s v="folP_aa_insert_57-70"/>
    <s v="both"/>
    <m/>
    <m/>
    <m/>
    <s v="ermB"/>
    <s v="ermB"/>
    <m/>
    <m/>
    <s v="cat_pC194"/>
    <x v="1"/>
    <x v="1"/>
    <x v="1"/>
    <x v="0"/>
    <x v="0"/>
    <x v="0"/>
    <s v="NODE_33_length_7169_cov_29.894767"/>
    <s v="rep13_4_rep(pKH13)_EU170347"/>
    <s v="Rep1"/>
    <s v="rep13_4"/>
    <n v="100"/>
    <n v="100"/>
    <n v="1423"/>
    <n v="2268"/>
    <n v="1"/>
    <n v="846"/>
    <x v="24"/>
    <s v="Y"/>
    <n v="1313"/>
    <s v="NZ_CPNY01000001.1"/>
    <n v="955"/>
    <n v="1.1088999999999999E-3"/>
    <n v="34"/>
    <s v="NEW"/>
    <n v="56"/>
    <s v="S"/>
    <n v="1"/>
    <s v="I"/>
    <n v="1"/>
    <s v="S"/>
    <n v="0.5"/>
    <x v="0"/>
    <s v="R"/>
    <n v="2.1"/>
    <s v="I"/>
    <n v="0.5"/>
    <n v="2"/>
    <x v="1"/>
  </r>
  <r>
    <d v="2021-08-12T00:00:00"/>
    <n v="126"/>
    <s v="B28457"/>
    <x v="1"/>
    <s v="J-192170"/>
    <x v="5"/>
    <d v="2021-11-27T00:00:00"/>
    <s v="N"/>
    <x v="12"/>
    <s v="SPN_78"/>
    <s v="CRL_SPN_78_S41"/>
    <s v="ERR12721914"/>
    <n v="34"/>
    <s v="M"/>
    <x v="3"/>
    <n v="2"/>
    <x v="0"/>
    <n v="1"/>
    <x v="1"/>
    <n v="0.5"/>
    <x v="0"/>
    <s v="N"/>
    <n v="8"/>
    <x v="2"/>
    <n v="0.25"/>
    <x v="0"/>
    <n v="2"/>
    <n v="0.5"/>
    <n v="16"/>
    <x v="2"/>
    <n v="2"/>
    <x v="1"/>
    <n v="160"/>
    <x v="2"/>
    <s v="658cf988a71be134adf233f5"/>
    <x v="9"/>
    <n v="2110942"/>
    <n v="63"/>
    <n v="500"/>
    <n v="311192"/>
    <n v="33507"/>
    <n v="100720"/>
    <n v="498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4_length_118946_cov_30.106835"/>
    <s v="repUS43_1_CDS12738(DOp1)_CP003584"/>
    <s v="Rep_trans"/>
    <s v="repUS43_1"/>
    <n v="100"/>
    <n v="100"/>
    <n v="58362"/>
    <n v="59567"/>
    <n v="1"/>
    <n v="1206"/>
    <x v="10"/>
    <s v="Y"/>
    <n v="1313"/>
    <s v="NZ_VFBI01000067.1"/>
    <n v="984"/>
    <n v="3.85581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1-08-12T00:00:00"/>
    <n v="127"/>
    <s v="EX11768"/>
    <x v="0"/>
    <s v="F-502206"/>
    <x v="5"/>
    <d v="2021-11-26T00:00:00"/>
    <s v="N"/>
    <x v="8"/>
    <s v="SPN_76"/>
    <s v="CRL_SPN_76_S39"/>
    <s v="ERR12721912"/>
    <n v="18"/>
    <s v="F"/>
    <x v="4"/>
    <n v="0.25"/>
    <x v="0"/>
    <n v="0.5"/>
    <x v="1"/>
    <n v="0.5"/>
    <x v="0"/>
    <s v="N"/>
    <n v="2"/>
    <x v="2"/>
    <n v="0.25"/>
    <x v="0"/>
    <n v="2"/>
    <n v="0.5"/>
    <n v="16"/>
    <x v="2"/>
    <n v="4"/>
    <x v="1"/>
    <n v="80"/>
    <x v="2"/>
    <s v="658cf988a71be11bd7f233f3"/>
    <x v="2"/>
    <n v="2144586"/>
    <n v="42"/>
    <n v="508"/>
    <n v="403425"/>
    <n v="51061"/>
    <n v="203942"/>
    <n v="497"/>
    <n v="39.5"/>
    <n v="14518"/>
    <n v="12"/>
    <n v="5"/>
    <n v="97"/>
    <n v="17"/>
    <n v="6"/>
    <n v="22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8_length_80613_cov_18.471707"/>
    <s v="repUS43_1_CDS12738(DOp1)_CP003584"/>
    <s v="Rep_trans"/>
    <s v="repUS43_1"/>
    <n v="99.834000000000003"/>
    <n v="100"/>
    <n v="47906"/>
    <n v="49111"/>
    <n v="1206"/>
    <n v="1"/>
    <x v="4"/>
    <s v="Y"/>
    <n v="1313"/>
    <s v="NZ_CRNY01000001.1"/>
    <n v="841"/>
    <n v="4.3012099999999998E-3"/>
    <n v="17"/>
    <n v="15"/>
    <s v="NEW"/>
    <s v="S"/>
    <n v="0.25"/>
    <s v="S"/>
    <n v="0.5"/>
    <s v="S"/>
    <n v="0.12"/>
    <x v="0"/>
    <s v="S"/>
    <n v="0.5"/>
    <s v="S"/>
    <n v="0.12"/>
    <n v="0.25"/>
    <x v="0"/>
  </r>
  <r>
    <d v="2022-02-23T00:00:00"/>
    <n v="135"/>
    <n v="7383"/>
    <x v="0"/>
    <s v="F-1466E"/>
    <x v="5"/>
    <d v="2021-12-12T00:00:00"/>
    <s v="N"/>
    <x v="5"/>
    <s v="SPN_94"/>
    <s v="GPS_IN_CRL_SPN_94"/>
    <s v="ERR12721934"/>
    <n v="0.5"/>
    <s v="F"/>
    <x v="9"/>
    <n v="2"/>
    <x v="0"/>
    <n v="1"/>
    <x v="1"/>
    <n v="0.5"/>
    <x v="0"/>
    <s v="N"/>
    <n v="8"/>
    <x v="2"/>
    <n v="1"/>
    <x v="2"/>
    <n v="2"/>
    <n v="0.5"/>
    <n v="16"/>
    <x v="2"/>
    <n v="2"/>
    <x v="1"/>
    <n v="80"/>
    <x v="2"/>
    <s v="658cf988a71be130e2f23400"/>
    <x v="3"/>
    <n v="2036270"/>
    <n v="49"/>
    <n v="503"/>
    <n v="376611"/>
    <n v="41556"/>
    <n v="71067"/>
    <n v="396"/>
    <n v="39.700000000000003"/>
    <n v="320"/>
    <n v="4"/>
    <n v="16"/>
    <n v="19"/>
    <n v="15"/>
    <n v="6"/>
    <n v="20"/>
    <n v="1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2"/>
    <s v="Y"/>
    <n v="1313"/>
    <s v="NZ_FHKO01000001.1"/>
    <n v="996"/>
    <n v="9.5500000000000004E-5"/>
    <n v="13"/>
    <n v="11"/>
    <n v="16"/>
    <s v="R"/>
    <n v="8"/>
    <s v="R"/>
    <n v="2"/>
    <s v="I"/>
    <n v="2"/>
    <x v="1"/>
    <s v="R"/>
    <n v="2.1"/>
    <s v="R"/>
    <n v="1"/>
    <n v="4"/>
    <x v="1"/>
  </r>
  <r>
    <d v="2022-02-23T00:00:00"/>
    <n v="137"/>
    <s v="B30824"/>
    <x v="1"/>
    <s v="J-206769"/>
    <x v="5"/>
    <d v="2021-12-21T00:00:00"/>
    <s v="N"/>
    <x v="20"/>
    <s v="SPN_108"/>
    <s v="GPS_IN_CRL_SPN_108"/>
    <s v="ERR12721714"/>
    <n v="1"/>
    <s v="F"/>
    <x v="3"/>
    <n v="2"/>
    <x v="0"/>
    <n v="0.5"/>
    <x v="1"/>
    <n v="0.5"/>
    <x v="0"/>
    <s v="N"/>
    <n v="2"/>
    <x v="2"/>
    <n v="1"/>
    <x v="2"/>
    <n v="2"/>
    <n v="0.5"/>
    <n v="16"/>
    <x v="2"/>
    <n v="2"/>
    <x v="1"/>
    <n v="80"/>
    <x v="2"/>
    <s v="659502f0c4c52f32b53791b4"/>
    <x v="22"/>
    <n v="2073025"/>
    <n v="16"/>
    <n v="509"/>
    <n v="613341"/>
    <n v="129564"/>
    <n v="510145"/>
    <n v="888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4_length_159271_cov_47.383223"/>
    <s v="repUS43_1_CDS12738(DOp1)_CP003584"/>
    <s v="Rep_trans"/>
    <s v="repUS43_1"/>
    <n v="99.751000000000005"/>
    <n v="100"/>
    <n v="102208"/>
    <n v="103413"/>
    <n v="1206"/>
    <n v="1"/>
    <x v="16"/>
    <s v="Y"/>
    <n v="1313"/>
    <s v="NZ_FECK01000001.1"/>
    <n v="913"/>
    <n v="2.2164200000000002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2-02-23T00:00:00"/>
    <n v="138"/>
    <s v="B31345"/>
    <x v="1"/>
    <s v="J-151642"/>
    <x v="5"/>
    <d v="2021-12-27T00:00:00"/>
    <s v="N"/>
    <x v="5"/>
    <s v="SPN_109"/>
    <s v="GPS_IN_CRL_SPN_109"/>
    <s v="ERR12721715"/>
    <n v="5"/>
    <s v="F"/>
    <x v="3"/>
    <n v="4"/>
    <x v="2"/>
    <n v="2"/>
    <x v="2"/>
    <n v="0.5"/>
    <x v="0"/>
    <s v="N"/>
    <n v="8"/>
    <x v="2"/>
    <n v="1"/>
    <x v="2"/>
    <n v="2"/>
    <n v="0.5"/>
    <n v="16"/>
    <x v="2"/>
    <n v="4"/>
    <x v="1"/>
    <n v="160"/>
    <x v="0"/>
    <s v="658cf988a71be17d38f2340f"/>
    <x v="3"/>
    <n v="2061194"/>
    <n v="33"/>
    <n v="584"/>
    <n v="223107"/>
    <n v="62460"/>
    <n v="121052"/>
    <n v="293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90"/>
    <n v="2.3989500000000001E-4"/>
    <n v="13"/>
    <s v="NEW"/>
    <n v="8"/>
    <s v="R"/>
    <n v="8"/>
    <s v="I"/>
    <n v="1"/>
    <s v="S"/>
    <n v="1"/>
    <x v="0"/>
    <s v="R"/>
    <n v="2.1"/>
    <s v="R"/>
    <n v="1"/>
    <n v="4"/>
    <x v="1"/>
  </r>
  <r>
    <d v="2022-02-23T00:00:00"/>
    <n v="139"/>
    <s v="B31776"/>
    <x v="1"/>
    <s v="J-212517"/>
    <x v="5"/>
    <d v="2021-12-31T00:00:00"/>
    <s v="N"/>
    <x v="21"/>
    <s v="SPN_98"/>
    <s v="GPS_IN_CRL_SPN_98"/>
    <s v="ERR12721937"/>
    <n v="58"/>
    <s v="M"/>
    <x v="3"/>
    <n v="0.06"/>
    <x v="0"/>
    <n v="0.12"/>
    <x v="1"/>
    <n v="1"/>
    <x v="0"/>
    <s v="N"/>
    <n v="2"/>
    <x v="2"/>
    <n v="1"/>
    <x v="2"/>
    <n v="2"/>
    <n v="0.5"/>
    <n v="0.25"/>
    <x v="0"/>
    <n v="2"/>
    <x v="1"/>
    <n v="10"/>
    <x v="0"/>
    <s v="658cf988a71be12147f23404"/>
    <x v="31"/>
    <n v="2046355"/>
    <n v="45"/>
    <n v="516"/>
    <n v="221606"/>
    <n v="45474"/>
    <n v="113329"/>
    <n v="199"/>
    <n v="39.700000000000003"/>
    <n v="14517"/>
    <n v="15"/>
    <n v="10"/>
    <n v="2"/>
    <n v="16"/>
    <n v="103"/>
    <n v="1"/>
    <n v="1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23"/>
    <s v="Y"/>
    <n v="1313"/>
    <s v="NZ_FYPT01000038.1"/>
    <n v="839"/>
    <n v="4.3628299999999998E-3"/>
    <n v="0"/>
    <n v="0"/>
    <n v="2"/>
    <s v="S"/>
    <n v="0.03"/>
    <s v="S"/>
    <n v="0.5"/>
    <s v="S"/>
    <n v="0.06"/>
    <x v="0"/>
    <s v="S"/>
    <n v="0.5"/>
    <s v="S"/>
    <n v="0.06"/>
    <n v="0.03"/>
    <x v="0"/>
  </r>
  <r>
    <d v="2022-02-23T00:00:00"/>
    <n v="141"/>
    <n v="7678"/>
    <x v="0"/>
    <s v="H-143317"/>
    <x v="5"/>
    <d v="2021-12-21T00:00:00"/>
    <s v="N"/>
    <x v="4"/>
    <s v="SPN_105"/>
    <s v="GPS_IN_CRL_SPN_105"/>
    <s v="ERR12721711"/>
    <n v="27"/>
    <s v="M"/>
    <x v="0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160"/>
    <x v="2"/>
    <s v="658cf988a71be180c1f2340b"/>
    <x v="7"/>
    <n v="2114778"/>
    <n v="31"/>
    <n v="664"/>
    <n v="595181"/>
    <n v="68218"/>
    <n v="115154"/>
    <n v="398"/>
    <n v="39.6"/>
    <n v="13170"/>
    <n v="2"/>
    <n v="5"/>
    <n v="8"/>
    <n v="4"/>
    <n v="9"/>
    <n v="33"/>
    <n v="1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6"/>
    <s v="N"/>
    <n v="1313"/>
    <s v="NZ_CKGK01000001.1"/>
    <n v="713"/>
    <n v="8.7320399999999999E-3"/>
    <n v="23"/>
    <n v="4"/>
    <n v="0"/>
    <s v="S"/>
    <n v="0.03"/>
    <s v="S"/>
    <n v="0.5"/>
    <s v="S"/>
    <n v="0.06"/>
    <x v="0"/>
    <s v="S"/>
    <n v="0.5"/>
    <s v="S"/>
    <n v="0.06"/>
    <n v="0.03"/>
    <x v="0"/>
  </r>
  <r>
    <d v="2022-02-23T00:00:00"/>
    <n v="142"/>
    <n v="7653"/>
    <x v="0"/>
    <s v="J-192978"/>
    <x v="5"/>
    <d v="2021-12-21T00:00:00"/>
    <s v="N"/>
    <x v="5"/>
    <s v="SPN_106"/>
    <s v="GPS_IN_CRL_SPN_106"/>
    <s v="ERR12721712"/>
    <n v="57"/>
    <s v="M"/>
    <x v="0"/>
    <n v="4"/>
    <x v="2"/>
    <n v="1"/>
    <x v="1"/>
    <n v="0.5"/>
    <x v="0"/>
    <s v="N"/>
    <n v="8"/>
    <x v="2"/>
    <n v="1"/>
    <x v="2"/>
    <n v="2"/>
    <n v="0.5"/>
    <n v="16"/>
    <x v="2"/>
    <n v="4"/>
    <x v="1"/>
    <n v="320"/>
    <x v="2"/>
    <s v="659502f0c4c52f7a0c3791b2"/>
    <x v="3"/>
    <n v="2028461"/>
    <n v="100"/>
    <n v="503"/>
    <n v="81687"/>
    <n v="20284"/>
    <n v="38070"/>
    <n v="397"/>
    <n v="39.700000000000003"/>
    <n v="271"/>
    <n v="4"/>
    <n v="16"/>
    <n v="19"/>
    <n v="15"/>
    <n v="6"/>
    <n v="20"/>
    <n v="26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HGE01000001.1"/>
    <n v="980"/>
    <n v="4.8344600000000001E-4"/>
    <n v="13"/>
    <n v="14"/>
    <n v="20"/>
    <s v="R"/>
    <n v="8"/>
    <s v="I"/>
    <n v="1"/>
    <s v="S"/>
    <n v="1"/>
    <x v="0"/>
    <s v="R"/>
    <n v="2.1"/>
    <s v="R"/>
    <n v="1"/>
    <n v="4"/>
    <x v="1"/>
  </r>
  <r>
    <d v="2022-02-23T00:00:00"/>
    <n v="143"/>
    <s v="EX12161"/>
    <x v="0"/>
    <s v="J-197335"/>
    <x v="5"/>
    <d v="2021-07-12T00:00:00"/>
    <s v="N"/>
    <x v="4"/>
    <s v="SPN_107"/>
    <s v="GPS_IN_CRL_SPN_107"/>
    <s v="ERR12721713"/>
    <n v="54"/>
    <s v="M"/>
    <x v="14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80"/>
    <x v="2"/>
    <s v="659502f0c4c52f6c013791b3"/>
    <x v="5"/>
    <n v="2114048"/>
    <n v="37"/>
    <n v="605"/>
    <n v="307116"/>
    <n v="57136"/>
    <n v="104778"/>
    <n v="595"/>
    <n v="39.6"/>
    <n v="6208"/>
    <n v="2"/>
    <n v="5"/>
    <n v="54"/>
    <n v="4"/>
    <n v="9"/>
    <n v="33"/>
    <n v="30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6"/>
    <s v="N"/>
    <n v="1313"/>
    <s v="NZ_CKHI01000001.1"/>
    <n v="723"/>
    <n v="8.3459899999999993E-3"/>
    <n v="2"/>
    <n v="4"/>
    <n v="0"/>
    <s v="S"/>
    <n v="0.03"/>
    <s v="S"/>
    <n v="0.5"/>
    <s v="S"/>
    <n v="0.06"/>
    <x v="0"/>
    <s v="S"/>
    <n v="0.5"/>
    <s v="S"/>
    <n v="0.06"/>
    <n v="0.03"/>
    <x v="0"/>
  </r>
  <r>
    <d v="2022-02-23T00:00:00"/>
    <n v="144"/>
    <n v="7699"/>
    <x v="0"/>
    <s v="J-076407"/>
    <x v="5"/>
    <d v="2021-12-20T00:00:00"/>
    <s v="N"/>
    <x v="4"/>
    <s v="SPN_101"/>
    <s v="GPS_IN_CRL_SPN_101"/>
    <s v="ERR12721706"/>
    <n v="40"/>
    <s v="F"/>
    <x v="0"/>
    <n v="8"/>
    <x v="2"/>
    <n v="0.12"/>
    <x v="1"/>
    <n v="0.5"/>
    <x v="0"/>
    <s v="N"/>
    <n v="8"/>
    <x v="2"/>
    <n v="1"/>
    <x v="2"/>
    <n v="2"/>
    <n v="0.5"/>
    <n v="16"/>
    <x v="2"/>
    <n v="2"/>
    <x v="1"/>
    <n v="80"/>
    <x v="0"/>
    <s v="658cf988a71be129eef23407"/>
    <x v="15"/>
    <n v="2164119"/>
    <n v="66"/>
    <n v="518"/>
    <n v="163359"/>
    <n v="32789"/>
    <n v="62993"/>
    <n v="503"/>
    <n v="39.4"/>
    <n v="373"/>
    <n v="7"/>
    <n v="13"/>
    <n v="4"/>
    <n v="5"/>
    <n v="7"/>
    <n v="88"/>
    <n v="9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9_length_69145_cov_10.497335"/>
    <s v="repUS43_1_CDS12738(DOp1)_CP003584"/>
    <s v="Rep_trans"/>
    <s v="repUS43_1"/>
    <n v="99.834000000000003"/>
    <n v="100"/>
    <n v="27743"/>
    <n v="28948"/>
    <n v="1"/>
    <n v="1206"/>
    <x v="22"/>
    <s v="N"/>
    <n v="1313"/>
    <s v="NZ_CKCO01000001.1"/>
    <n v="827"/>
    <n v="4.7370800000000003E-3"/>
    <n v="7"/>
    <n v="1"/>
    <n v="242"/>
    <s v="S"/>
    <n v="0.25"/>
    <s v="S"/>
    <n v="0.5"/>
    <s v="S"/>
    <n v="0.12"/>
    <x v="0"/>
    <s v="S"/>
    <n v="0.5"/>
    <s v="S"/>
    <n v="0.06"/>
    <n v="0.25"/>
    <x v="0"/>
  </r>
  <r>
    <d v="2022-02-23T00:00:00"/>
    <n v="128"/>
    <s v="SF561"/>
    <x v="1"/>
    <s v="J-216654"/>
    <x v="6"/>
    <d v="2022-07-02T00:00:00"/>
    <s v="N"/>
    <x v="12"/>
    <s v="SPN_97"/>
    <s v="GPS_IN_CRL_SPN_97"/>
    <s v="ERR12721936"/>
    <n v="34"/>
    <s v="M"/>
    <x v="1"/>
    <n v="1"/>
    <x v="0"/>
    <n v="1"/>
    <x v="1"/>
    <n v="1"/>
    <x v="0"/>
    <s v="N"/>
    <n v="8"/>
    <x v="2"/>
    <n v="0.25"/>
    <x v="0"/>
    <n v="2"/>
    <n v="0.5"/>
    <n v="16"/>
    <x v="2"/>
    <n v="2"/>
    <x v="1"/>
    <n v="160"/>
    <x v="2"/>
    <s v="658cf988a71be1c726f23403"/>
    <x v="9"/>
    <n v="2058837"/>
    <n v="44"/>
    <n v="650"/>
    <n v="385216"/>
    <n v="46791"/>
    <n v="210002"/>
    <n v="200"/>
    <n v="39.6"/>
    <s v="604d2eff650ec45f3874395adacdf1e23e382c04"/>
    <n v="7"/>
    <n v="11"/>
    <n v="10"/>
    <n v="1"/>
    <n v="6"/>
    <n v="20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19036_cov_33.606640"/>
    <s v="repUS43_1_CDS12738(DOp1)_CP003584"/>
    <s v="Rep_trans"/>
    <s v="repUS43_1"/>
    <n v="100"/>
    <n v="100"/>
    <n v="59380"/>
    <n v="60585"/>
    <n v="1206"/>
    <n v="1"/>
    <x v="10"/>
    <s v="Y"/>
    <n v="1313"/>
    <s v="NZ_VFBI01000067.1"/>
    <n v="943"/>
    <n v="1.41786E-3"/>
    <n v="15"/>
    <n v="12"/>
    <n v="18"/>
    <s v="S"/>
    <n v="2"/>
    <s v="I"/>
    <n v="1"/>
    <s v="S"/>
    <n v="1"/>
    <x v="0"/>
    <s v="R"/>
    <n v="2.1"/>
    <s v="I"/>
    <n v="0.5"/>
    <n v="2"/>
    <x v="0"/>
  </r>
  <r>
    <d v="2022-02-23T00:00:00"/>
    <n v="129"/>
    <n v="771"/>
    <x v="0"/>
    <s v="J-135491"/>
    <x v="6"/>
    <d v="2022-08-02T00:00:00"/>
    <s v="N"/>
    <x v="5"/>
    <s v="SPN_103"/>
    <s v="GPS_IN_CRL_SPN_103"/>
    <s v="ERR12721709"/>
    <n v="65"/>
    <s v="F"/>
    <x v="0"/>
    <n v="8"/>
    <x v="2"/>
    <n v="2"/>
    <x v="2"/>
    <n v="1"/>
    <x v="0"/>
    <s v="N"/>
    <n v="8"/>
    <x v="2"/>
    <n v="1"/>
    <x v="2"/>
    <n v="2"/>
    <n v="0.5"/>
    <n v="16"/>
    <x v="2"/>
    <n v="2"/>
    <x v="1"/>
    <n v="160"/>
    <x v="2"/>
    <s v="658cf988a71be1bfaef23409"/>
    <x v="3"/>
    <n v="2057919"/>
    <n v="41"/>
    <n v="511"/>
    <n v="190630"/>
    <n v="50193"/>
    <n v="109803"/>
    <n v="200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5"/>
    <n v="3.6120800000000002E-4"/>
    <n v="13"/>
    <s v="NEW"/>
    <n v="8"/>
    <s v="R"/>
    <n v="8"/>
    <s v="I"/>
    <n v="1"/>
    <s v="S"/>
    <n v="1"/>
    <x v="0"/>
    <s v="R"/>
    <n v="2.1"/>
    <s v="R"/>
    <n v="1"/>
    <n v="4"/>
    <x v="1"/>
  </r>
  <r>
    <d v="2022-02-23T00:00:00"/>
    <n v="130"/>
    <n v="689"/>
    <x v="0"/>
    <s v="J-001764"/>
    <x v="6"/>
    <d v="2022-04-02T00:00:00"/>
    <s v="N"/>
    <x v="4"/>
    <s v="SPN_99"/>
    <s v="GPS_IN_CRL_SPN_99"/>
    <s v="ERR12721938"/>
    <n v="2"/>
    <s v="M"/>
    <x v="9"/>
    <n v="1"/>
    <x v="0"/>
    <n v="1"/>
    <x v="1"/>
    <n v="0.5"/>
    <x v="0"/>
    <s v="N"/>
    <n v="8"/>
    <x v="2"/>
    <n v="1"/>
    <x v="2"/>
    <n v="2"/>
    <n v="0.5"/>
    <n v="16"/>
    <x v="2"/>
    <n v="2"/>
    <x v="1"/>
    <n v="160"/>
    <x v="2"/>
    <s v="658cf988a71be15e25f23405"/>
    <x v="32"/>
    <n v="2105440"/>
    <n v="53"/>
    <n v="614"/>
    <n v="200630"/>
    <n v="39725"/>
    <n v="80116"/>
    <n v="897"/>
    <n v="39.700000000000003"/>
    <n v="2016"/>
    <n v="7"/>
    <n v="57"/>
    <n v="1"/>
    <n v="2"/>
    <n v="6"/>
    <n v="1"/>
    <n v="1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"/>
    <s v="Y"/>
    <n v="1313"/>
    <s v="NZ_FWQP01000355.1"/>
    <n v="834"/>
    <n v="4.5178099999999997E-3"/>
    <n v="193"/>
    <s v="NEW"/>
    <n v="36"/>
    <s v="S"/>
    <n v="1"/>
    <s v="I"/>
    <n v="1"/>
    <s v="S"/>
    <n v="0.5"/>
    <x v="0"/>
    <s v="R"/>
    <n v="2.1"/>
    <s v="I"/>
    <n v="0.5"/>
    <n v="2"/>
    <x v="0"/>
  </r>
  <r>
    <d v="2022-02-23T00:00:00"/>
    <n v="131"/>
    <n v="419"/>
    <x v="0"/>
    <s v="G-241380"/>
    <x v="6"/>
    <d v="2022-01-21T00:00:00"/>
    <s v="N"/>
    <x v="20"/>
    <s v="SPN_100"/>
    <s v="GPS_IN_CRL_SPN_100"/>
    <s v="ERR12721705"/>
    <n v="48"/>
    <s v="M"/>
    <x v="5"/>
    <n v="1"/>
    <x v="0"/>
    <n v="4"/>
    <x v="2"/>
    <n v="4"/>
    <x v="1"/>
    <s v="N"/>
    <n v="8"/>
    <x v="2"/>
    <n v="0.5"/>
    <x v="2"/>
    <n v="2"/>
    <n v="1"/>
    <n v="16"/>
    <x v="2"/>
    <n v="2"/>
    <x v="1"/>
    <n v="80"/>
    <x v="0"/>
    <s v="658cf988a71be13d92f23406"/>
    <x v="2"/>
    <n v="2110640"/>
    <n v="24"/>
    <n v="538"/>
    <n v="371926"/>
    <n v="87943"/>
    <n v="240280"/>
    <n v="496"/>
    <n v="39.6"/>
    <n v="14518"/>
    <n v="12"/>
    <n v="5"/>
    <n v="97"/>
    <n v="17"/>
    <n v="6"/>
    <n v="22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1_length_371926_cov_33.934660"/>
    <s v="repUS43_1_CDS12738(DOp1)_CP003584"/>
    <s v="Rep_trans"/>
    <s v="repUS43_1"/>
    <n v="99.834000000000003"/>
    <n v="100"/>
    <n v="44526"/>
    <n v="45731"/>
    <n v="1"/>
    <n v="1206"/>
    <x v="4"/>
    <s v="Y"/>
    <n v="1313"/>
    <s v="NZ_CLEA01000001.1"/>
    <n v="809"/>
    <n v="5.3134899999999997E-3"/>
    <n v="17"/>
    <n v="27"/>
    <s v="NEW"/>
    <s v="S"/>
    <n v="0.25"/>
    <s v="S"/>
    <n v="0.5"/>
    <s v="S"/>
    <n v="0.12"/>
    <x v="0"/>
    <s v="S"/>
    <n v="0.5"/>
    <s v="S"/>
    <n v="0.12"/>
    <n v="0.5"/>
    <x v="0"/>
  </r>
  <r>
    <d v="2022-02-23T00:00:00"/>
    <n v="132"/>
    <n v="568"/>
    <x v="0"/>
    <s v="J-226444"/>
    <x v="6"/>
    <d v="2022-01-31T00:00:00"/>
    <s v="N"/>
    <x v="4"/>
    <s v="SPN_93"/>
    <s v="GPS_IN_CRL_SPN_93"/>
    <s v="ERR12721933"/>
    <n v="50"/>
    <s v="M"/>
    <x v="0"/>
    <n v="0.12"/>
    <x v="0"/>
    <n v="0.25"/>
    <x v="1"/>
    <n v="0.5"/>
    <x v="0"/>
    <s v="N"/>
    <n v="8"/>
    <x v="2"/>
    <n v="0.25"/>
    <x v="0"/>
    <n v="2"/>
    <n v="0.5"/>
    <n v="0.25"/>
    <x v="0"/>
    <n v="2"/>
    <x v="1"/>
    <n v="10"/>
    <x v="2"/>
    <s v="658cf988a71be161bcf233ff"/>
    <x v="26"/>
    <n v="2069803"/>
    <n v="50"/>
    <n v="500"/>
    <n v="256297"/>
    <n v="41396"/>
    <n v="67911"/>
    <n v="813"/>
    <n v="39.5"/>
    <n v="473"/>
    <n v="7"/>
    <n v="25"/>
    <n v="4"/>
    <n v="4"/>
    <n v="15"/>
    <n v="20"/>
    <n v="28"/>
    <m/>
    <m/>
    <m/>
    <m/>
    <m/>
    <m/>
    <s v="mefA"/>
    <m/>
    <s v="mefA"/>
    <m/>
    <m/>
    <x v="0"/>
    <x v="0"/>
    <x v="1"/>
    <x v="0"/>
    <x v="1"/>
    <x v="1"/>
    <m/>
    <m/>
    <m/>
    <m/>
    <m/>
    <m/>
    <m/>
    <m/>
    <m/>
    <m/>
    <x v="4"/>
    <s v="Y"/>
    <n v="1313"/>
    <s v="NZ_CNTU02000001.1"/>
    <n v="929"/>
    <n v="1.7857699999999999E-3"/>
    <n v="2"/>
    <n v="34"/>
    <n v="44"/>
    <s v="S"/>
    <n v="0.12"/>
    <s v="S"/>
    <n v="0.5"/>
    <s v="S"/>
    <n v="0.12"/>
    <x v="0"/>
    <s v="S"/>
    <n v="0.5"/>
    <s v="S"/>
    <n v="0.06"/>
    <n v="0.12"/>
    <x v="0"/>
  </r>
  <r>
    <d v="2022-02-23T00:00:00"/>
    <n v="134"/>
    <n v="7387"/>
    <x v="0"/>
    <s v="J-017233"/>
    <x v="6"/>
    <d v="2021-11-12T00:00:00"/>
    <s v="N"/>
    <x v="20"/>
    <s v="SPN_102"/>
    <s v="GPS_IN_CRL_SPN_102"/>
    <s v="ERR12721708"/>
    <n v="21"/>
    <s v="M"/>
    <x v="0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10"/>
    <x v="2"/>
    <s v="658cf988a71be1ad04f23408"/>
    <x v="2"/>
    <n v="2122599"/>
    <n v="57"/>
    <n v="588"/>
    <n v="370562"/>
    <n v="37238"/>
    <n v="179127"/>
    <n v="483"/>
    <n v="39.5"/>
    <n v="14518"/>
    <n v="12"/>
    <n v="5"/>
    <n v="97"/>
    <n v="17"/>
    <n v="6"/>
    <n v="22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7_length_93894_cov_14.677925"/>
    <s v="repUS43_1_CDS12738(DOp1)_CP003584"/>
    <s v="Rep_trans"/>
    <s v="repUS43_1"/>
    <n v="99.834000000000003"/>
    <n v="100"/>
    <n v="48164"/>
    <n v="49369"/>
    <n v="1206"/>
    <n v="1"/>
    <x v="4"/>
    <s v="Y"/>
    <n v="1313"/>
    <s v="NZ_CLEA01000001.1"/>
    <n v="803"/>
    <n v="5.5097799999999997E-3"/>
    <n v="17"/>
    <n v="27"/>
    <s v="NEW"/>
    <s v="S"/>
    <n v="0.25"/>
    <s v="S"/>
    <n v="0.5"/>
    <s v="S"/>
    <n v="0.12"/>
    <x v="0"/>
    <s v="S"/>
    <n v="0.5"/>
    <s v="S"/>
    <n v="0.12"/>
    <n v="0.5"/>
    <x v="0"/>
  </r>
  <r>
    <d v="2022-02-23T00:00:00"/>
    <n v="136"/>
    <n v="1027"/>
    <x v="0"/>
    <s v="J-233059"/>
    <x v="6"/>
    <d v="2022-07-02T00:00:00"/>
    <s v="N"/>
    <x v="5"/>
    <s v="SPN_95"/>
    <s v="GPS_IN_CRL_SPN_95"/>
    <s v="ERR12721935"/>
    <n v="45"/>
    <s v="M"/>
    <x v="0"/>
    <n v="0.25"/>
    <x v="0"/>
    <n v="0.25"/>
    <x v="1"/>
    <n v="0.25"/>
    <x v="0"/>
    <s v="N"/>
    <n v="0.12"/>
    <x v="0"/>
    <n v="0.25"/>
    <x v="0"/>
    <n v="2"/>
    <n v="0.5"/>
    <n v="16"/>
    <x v="2"/>
    <n v="2"/>
    <x v="1"/>
    <n v="80"/>
    <x v="2"/>
    <s v="658cf988a71be1adeef23401"/>
    <x v="2"/>
    <n v="2068491"/>
    <n v="52"/>
    <n v="510"/>
    <n v="173851"/>
    <n v="39778"/>
    <n v="98564"/>
    <n v="604"/>
    <n v="39.5"/>
    <n v="6397"/>
    <n v="12"/>
    <n v="11"/>
    <n v="2"/>
    <n v="17"/>
    <n v="6"/>
    <n v="22"/>
    <n v="14"/>
    <s v="folA_I100L"/>
    <s v="folP_aa_insert_57-70"/>
    <s v="both"/>
    <m/>
    <m/>
    <m/>
    <m/>
    <m/>
    <m/>
    <s v="tetM_8"/>
    <m/>
    <x v="0"/>
    <x v="0"/>
    <x v="0"/>
    <x v="0"/>
    <x v="0"/>
    <x v="0"/>
    <s v="NODE_11_length_75829_cov_10.319437"/>
    <s v="repUS43_1_CDS12738(DOp1)_CP003584"/>
    <s v="Rep_trans"/>
    <s v="repUS43_1"/>
    <n v="99.834000000000003"/>
    <n v="100"/>
    <n v="31503"/>
    <n v="32708"/>
    <n v="1"/>
    <n v="1206"/>
    <x v="3"/>
    <s v="Y"/>
    <n v="1313"/>
    <s v="NZ_UHGE01000005.1"/>
    <n v="885"/>
    <n v="2.9975399999999999E-3"/>
    <n v="17"/>
    <n v="1"/>
    <s v="NEW"/>
    <s v="S"/>
    <n v="0.25"/>
    <s v="S"/>
    <n v="0.5"/>
    <s v="S"/>
    <n v="0.25"/>
    <x v="0"/>
    <s v="S"/>
    <n v="0.5"/>
    <s v="S"/>
    <n v="0.12"/>
    <n v="1"/>
    <x v="0"/>
  </r>
  <r>
    <d v="2022-02-23T00:00:00"/>
    <n v="140"/>
    <s v="B403"/>
    <x v="1"/>
    <s v="J-087859"/>
    <x v="6"/>
    <d v="2022-05-01T00:00:00"/>
    <s v="N"/>
    <x v="4"/>
    <s v="SPN_104"/>
    <s v="GPS_IN_CRL_SPN_104"/>
    <s v="ERR12721710"/>
    <n v="3"/>
    <s v="F"/>
    <x v="3"/>
    <n v="0.06"/>
    <x v="0"/>
    <n v="0.12"/>
    <x v="1"/>
    <n v="1"/>
    <x v="0"/>
    <s v="N"/>
    <n v="0.12"/>
    <x v="0"/>
    <n v="0.25"/>
    <x v="0"/>
    <n v="2"/>
    <n v="0.5"/>
    <n v="16"/>
    <x v="2"/>
    <n v="2"/>
    <x v="1"/>
    <n v="10"/>
    <x v="2"/>
    <s v="658cf988a71be11c69f2340a"/>
    <x v="33"/>
    <n v="2076899"/>
    <n v="32"/>
    <n v="506"/>
    <n v="356542"/>
    <n v="64903"/>
    <n v="154001"/>
    <n v="297"/>
    <n v="39.5"/>
    <n v="7625"/>
    <n v="10"/>
    <n v="8"/>
    <n v="82"/>
    <n v="5"/>
    <n v="81"/>
    <n v="1"/>
    <n v="14"/>
    <m/>
    <s v="folP_aa_insert_57-70"/>
    <s v="folP_Ins"/>
    <m/>
    <m/>
    <m/>
    <m/>
    <m/>
    <m/>
    <s v="tetM_13"/>
    <m/>
    <x v="0"/>
    <x v="0"/>
    <x v="0"/>
    <x v="0"/>
    <x v="0"/>
    <x v="0"/>
    <s v="NODE_3_length_197673_cov_15.879017"/>
    <s v="repUS43_1_CDS12738(DOp1)_CP003584"/>
    <s v="Rep_trans"/>
    <s v="repUS43_1"/>
    <n v="100"/>
    <n v="100"/>
    <n v="30234"/>
    <n v="31439"/>
    <n v="1"/>
    <n v="1206"/>
    <x v="25"/>
    <s v="N"/>
    <n v="1313"/>
    <s v="NZ_CJZM01000001.1"/>
    <n v="916"/>
    <n v="2.1348299999999999E-3"/>
    <n v="11"/>
    <n v="0"/>
    <n v="2"/>
    <s v="S"/>
    <n v="0.03"/>
    <s v="S"/>
    <n v="0.5"/>
    <s v="S"/>
    <n v="0.06"/>
    <x v="0"/>
    <s v="S"/>
    <n v="0.5"/>
    <s v="S"/>
    <n v="0.06"/>
    <n v="0.03"/>
    <x v="0"/>
  </r>
  <r>
    <d v="2022-05-28T00:00:00"/>
    <n v="145"/>
    <s v="SF1260"/>
    <x v="1"/>
    <s v="J-087859"/>
    <x v="6"/>
    <d v="2022-03-19T00:00:00"/>
    <s v="N"/>
    <x v="4"/>
    <s v="SPN_152"/>
    <s v="GPS_IN_CRL_SPN_152"/>
    <s v="ERR12721755"/>
    <n v="3"/>
    <s v="F"/>
    <x v="6"/>
    <n v="0.06"/>
    <x v="0"/>
    <n v="0.12"/>
    <x v="1"/>
    <n v="1"/>
    <x v="0"/>
    <s v="N"/>
    <n v="0.12"/>
    <x v="0"/>
    <n v="0.25"/>
    <x v="0"/>
    <n v="2"/>
    <n v="0.5"/>
    <n v="16"/>
    <x v="2"/>
    <n v="2"/>
    <x v="1"/>
    <n v="10"/>
    <x v="2"/>
    <s v="658e4c7484cb06a51fa94567"/>
    <x v="33"/>
    <n v="2086756"/>
    <n v="34"/>
    <n v="527"/>
    <n v="423247"/>
    <n v="61375"/>
    <n v="205702"/>
    <n v="297"/>
    <n v="39.5"/>
    <n v="7625"/>
    <n v="10"/>
    <n v="8"/>
    <n v="82"/>
    <n v="5"/>
    <n v="81"/>
    <n v="1"/>
    <n v="14"/>
    <m/>
    <s v="folP_aa_insert_57-70"/>
    <s v="folP_Ins"/>
    <m/>
    <m/>
    <m/>
    <m/>
    <m/>
    <m/>
    <s v="tetM_13"/>
    <m/>
    <x v="0"/>
    <x v="0"/>
    <x v="0"/>
    <x v="0"/>
    <x v="0"/>
    <x v="0"/>
    <s v="NODE_5_length_197113_cov_15.894368"/>
    <s v="repUS43_1_CDS12738(DOp1)_CP003584"/>
    <s v="Rep_trans"/>
    <s v="repUS43_1"/>
    <n v="100"/>
    <n v="100"/>
    <n v="165675"/>
    <n v="166880"/>
    <n v="1206"/>
    <n v="1"/>
    <x v="25"/>
    <s v="N"/>
    <n v="1313"/>
    <s v="NZ_CJZM01000001.1"/>
    <n v="914"/>
    <n v="2.1891800000000002E-3"/>
    <n v="11"/>
    <n v="0"/>
    <n v="2"/>
    <s v="S"/>
    <n v="0.03"/>
    <s v="S"/>
    <n v="0.5"/>
    <s v="S"/>
    <n v="0.06"/>
    <x v="0"/>
    <s v="S"/>
    <n v="0.5"/>
    <s v="S"/>
    <n v="0.06"/>
    <n v="0.03"/>
    <x v="0"/>
  </r>
  <r>
    <d v="2022-05-28T00:00:00"/>
    <n v="147"/>
    <s v="B6901"/>
    <x v="1"/>
    <s v="J-252206"/>
    <x v="6"/>
    <d v="2022-03-22T00:00:00"/>
    <s v="N"/>
    <x v="22"/>
    <s v="SPN_151"/>
    <s v="GPS_IN_CRL_SPN_151"/>
    <s v="ERR12721753"/>
    <n v="15"/>
    <s v="F"/>
    <x v="3"/>
    <n v="0.06"/>
    <x v="0"/>
    <n v="0.12"/>
    <x v="1"/>
    <n v="1"/>
    <x v="0"/>
    <s v="N"/>
    <n v="8"/>
    <x v="2"/>
    <n v="1"/>
    <x v="2"/>
    <n v="2"/>
    <n v="8"/>
    <n v="16"/>
    <x v="2"/>
    <n v="2"/>
    <x v="1"/>
    <n v="80"/>
    <x v="2"/>
    <s v="658cf988a71be12b52f2341f"/>
    <x v="2"/>
    <n v="2065983"/>
    <n v="27"/>
    <n v="518"/>
    <n v="593575"/>
    <n v="76517"/>
    <n v="278034"/>
    <n v="495"/>
    <n v="39.5"/>
    <n v="18467"/>
    <n v="12"/>
    <n v="19"/>
    <n v="4"/>
    <n v="1"/>
    <n v="6"/>
    <n v="22"/>
    <n v="5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8_length_80773_cov_14.829685"/>
    <s v="repUS43_1_CDS12738(DOp1)_CP003584"/>
    <s v="Rep_trans"/>
    <s v="repUS43_1"/>
    <n v="99.834000000000003"/>
    <n v="100"/>
    <n v="48066"/>
    <n v="49271"/>
    <n v="1206"/>
    <n v="1"/>
    <x v="26"/>
    <s v="N"/>
    <n v="1313"/>
    <s v="NZ_CRNY01000001.1"/>
    <n v="882"/>
    <n v="3.0833800000000001E-3"/>
    <n v="0"/>
    <n v="0"/>
    <n v="22"/>
    <s v="S"/>
    <n v="0.03"/>
    <s v="S"/>
    <n v="0.5"/>
    <s v="S"/>
    <n v="0.12"/>
    <x v="0"/>
    <s v="S"/>
    <n v="0.5"/>
    <s v="S"/>
    <n v="0.06"/>
    <n v="0.12"/>
    <x v="0"/>
  </r>
  <r>
    <d v="2022-05-28T00:00:00"/>
    <n v="148"/>
    <n v="1848"/>
    <x v="0"/>
    <s v="J-238221"/>
    <x v="6"/>
    <d v="2022-03-23T00:00:00"/>
    <s v="N"/>
    <x v="5"/>
    <s v="SPN_156"/>
    <s v="GPS_IN_CRL_SPN_156"/>
    <s v="ERR12721760"/>
    <n v="80"/>
    <s v="M"/>
    <x v="15"/>
    <n v="8"/>
    <x v="2"/>
    <n v="0.25"/>
    <x v="1"/>
    <n v="0.5"/>
    <x v="0"/>
    <s v="N"/>
    <n v="8"/>
    <x v="2"/>
    <n v="1"/>
    <x v="2"/>
    <n v="2"/>
    <n v="0.5"/>
    <n v="0.25"/>
    <x v="0"/>
    <n v="2"/>
    <x v="1"/>
    <n v="160"/>
    <x v="0"/>
    <s v="658cf988a71be11ec6f23423"/>
    <x v="34"/>
    <n v="2149665"/>
    <n v="49"/>
    <n v="541"/>
    <n v="275198"/>
    <n v="43870"/>
    <n v="104899"/>
    <n v="692"/>
    <n v="39.5"/>
    <s v="ac2d4e21d2f05c3ee0f9b1d735b4a3689ba6a900"/>
    <n v="1"/>
    <n v="5"/>
    <n v="4"/>
    <n v="1"/>
    <n v="6"/>
    <n v="3"/>
    <n v="168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5"/>
    <s v="N"/>
    <n v="1313"/>
    <s v="NZ_CNUQ02000001.1"/>
    <n v="730"/>
    <n v="8.0802400000000007E-3"/>
    <n v="84"/>
    <n v="141"/>
    <s v="NEW"/>
    <s v="S"/>
    <n v="0.25"/>
    <s v="S"/>
    <n v="0.5"/>
    <s v="S"/>
    <n v="0.12"/>
    <x v="0"/>
    <s v="S"/>
    <n v="0.5"/>
    <s v="S"/>
    <n v="0.12"/>
    <n v="0.25"/>
    <x v="0"/>
  </r>
  <r>
    <d v="2022-05-28T00:00:00"/>
    <n v="149"/>
    <n v="2172"/>
    <x v="0"/>
    <s v="F-8281A"/>
    <x v="6"/>
    <d v="2022-06-04T00:00:00"/>
    <s v="N"/>
    <x v="4"/>
    <s v="SPN_150"/>
    <s v="GPS_IN_CRL_SPN_150"/>
    <s v="ERR12721752"/>
    <n v="52"/>
    <s v="M"/>
    <x v="0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10"/>
    <x v="2"/>
    <s v="658cf988a71be132cff2341e"/>
    <x v="35"/>
    <n v="1989442"/>
    <n v="40"/>
    <n v="513"/>
    <n v="272588"/>
    <n v="49736"/>
    <n v="94513"/>
    <n v="480"/>
    <n v="39.700000000000003"/>
    <s v="8a5dabb851935f7cfde0a96bdcf826909e76130f"/>
    <n v="1"/>
    <n v="5"/>
    <n v="29"/>
    <n v="1"/>
    <n v="1"/>
    <n v="651"/>
    <n v="8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27"/>
    <s v="N"/>
    <n v="1313"/>
    <s v="NZ_LR216031.1"/>
    <n v="894"/>
    <n v="2.7425399999999999E-3"/>
    <n v="12"/>
    <n v="4"/>
    <n v="2"/>
    <s v="S"/>
    <n v="0.03"/>
    <s v="S"/>
    <n v="0.5"/>
    <s v="S"/>
    <n v="0.06"/>
    <x v="0"/>
    <s v="S"/>
    <n v="0.5"/>
    <s v="S"/>
    <n v="0.06"/>
    <n v="0.03"/>
    <x v="0"/>
  </r>
  <r>
    <d v="2022-05-28T00:00:00"/>
    <n v="150"/>
    <n v="1992"/>
    <x v="0"/>
    <s v="H-801250"/>
    <x v="6"/>
    <d v="2022-03-28T00:00:00"/>
    <s v="N"/>
    <x v="15"/>
    <s v="SPN_143"/>
    <s v="GPS_IN_CRL_SPN_143"/>
    <s v="ERR12721745"/>
    <n v="25"/>
    <s v="M"/>
    <x v="16"/>
    <n v="1"/>
    <x v="0"/>
    <n v="1"/>
    <x v="1"/>
    <n v="0.5"/>
    <x v="0"/>
    <s v="N"/>
    <n v="8"/>
    <x v="2"/>
    <n v="1"/>
    <x v="2"/>
    <n v="2"/>
    <n v="0.5"/>
    <n v="16"/>
    <x v="2"/>
    <n v="2"/>
    <x v="1"/>
    <n v="160"/>
    <x v="0"/>
    <s v="658cf988a71be11ce0f23418"/>
    <x v="2"/>
    <n v="2098143"/>
    <n v="83"/>
    <n v="508"/>
    <n v="179112"/>
    <n v="25278"/>
    <n v="50218"/>
    <n v="304"/>
    <n v="39.4"/>
    <n v="13727"/>
    <n v="12"/>
    <n v="19"/>
    <n v="2"/>
    <n v="1"/>
    <n v="6"/>
    <n v="22"/>
    <n v="26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13"/>
    <s v="N"/>
    <n v="1313"/>
    <s v="NZ_CRNY01000001.1"/>
    <n v="858"/>
    <n v="3.7859399999999998E-3"/>
    <n v="17"/>
    <n v="16"/>
    <n v="205"/>
    <s v="S"/>
    <n v="1"/>
    <s v="S"/>
    <n v="0.5"/>
    <s v="S"/>
    <n v="0.5"/>
    <x v="0"/>
    <s v="R"/>
    <n v="2.1"/>
    <s v="I"/>
    <n v="0.5"/>
    <n v="2"/>
    <x v="0"/>
  </r>
  <r>
    <d v="2022-05-28T00:00:00"/>
    <n v="151"/>
    <n v="2110"/>
    <x v="0"/>
    <s v="J-261614"/>
    <x v="6"/>
    <d v="2022-02-04T00:00:00"/>
    <s v="N"/>
    <x v="23"/>
    <s v="SPN_158"/>
    <s v="GPS_IN_CRL_SPN_158"/>
    <s v="ERR12721762"/>
    <n v="60"/>
    <s v="M"/>
    <x v="0"/>
    <n v="0.25"/>
    <x v="0"/>
    <n v="2"/>
    <x v="2"/>
    <n v="0.5"/>
    <x v="0"/>
    <s v="N"/>
    <n v="8"/>
    <x v="2"/>
    <n v="0.25"/>
    <x v="0"/>
    <n v="2"/>
    <n v="0.5"/>
    <n v="2"/>
    <x v="2"/>
    <n v="2"/>
    <x v="1"/>
    <n v="10"/>
    <x v="2"/>
    <s v="658e4c7484cb0665f7a94568"/>
    <x v="26"/>
    <n v="2054220"/>
    <n v="38"/>
    <n v="523"/>
    <n v="259412"/>
    <n v="54058"/>
    <n v="148876"/>
    <n v="297"/>
    <n v="39.6"/>
    <n v="473"/>
    <n v="7"/>
    <n v="25"/>
    <n v="4"/>
    <n v="4"/>
    <n v="15"/>
    <n v="20"/>
    <n v="28"/>
    <m/>
    <s v="folP_aa_insert_57-70"/>
    <s v="folP_Ins"/>
    <m/>
    <m/>
    <m/>
    <s v="mefA"/>
    <m/>
    <s v="mefA"/>
    <m/>
    <m/>
    <x v="0"/>
    <x v="0"/>
    <x v="1"/>
    <x v="0"/>
    <x v="1"/>
    <x v="0"/>
    <m/>
    <m/>
    <m/>
    <m/>
    <m/>
    <m/>
    <m/>
    <m/>
    <m/>
    <m/>
    <x v="4"/>
    <s v="Y"/>
    <n v="1313"/>
    <s v="NZ_CNPD02000001.1"/>
    <n v="981"/>
    <n v="4.5892399999999999E-4"/>
    <n v="36"/>
    <n v="34"/>
    <n v="44"/>
    <s v="S"/>
    <n v="0.25"/>
    <s v="S"/>
    <n v="0.5"/>
    <s v="S"/>
    <n v="0.25"/>
    <x v="0"/>
    <s v="I"/>
    <n v="1"/>
    <s v="S"/>
    <n v="0.06"/>
    <n v="0.5"/>
    <x v="0"/>
  </r>
  <r>
    <d v="2022-05-28T00:00:00"/>
    <n v="152"/>
    <n v="2139"/>
    <x v="0"/>
    <s v="J-254245"/>
    <x v="6"/>
    <d v="2022-04-04T00:00:00"/>
    <s v="N"/>
    <x v="4"/>
    <s v="SPN_137"/>
    <s v="GPS_IN_CRL_SPN_137"/>
    <s v="ERR12721739"/>
    <n v="48"/>
    <s v="M"/>
    <x v="0"/>
    <n v="2"/>
    <x v="0"/>
    <n v="1"/>
    <x v="1"/>
    <n v="0.5"/>
    <x v="0"/>
    <s v="N"/>
    <n v="8"/>
    <x v="2"/>
    <n v="0.25"/>
    <x v="0"/>
    <n v="2"/>
    <n v="0.5"/>
    <n v="16"/>
    <x v="2"/>
    <n v="2"/>
    <x v="1"/>
    <n v="160"/>
    <x v="2"/>
    <s v="658cf988a71be17f8df23413"/>
    <x v="9"/>
    <n v="2084114"/>
    <n v="55"/>
    <n v="624"/>
    <n v="336858"/>
    <n v="37892"/>
    <n v="119043"/>
    <n v="298"/>
    <n v="39.700000000000003"/>
    <n v="17265"/>
    <n v="7"/>
    <n v="11"/>
    <n v="10"/>
    <n v="1"/>
    <n v="725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19043_cov_12.410126"/>
    <s v="repUS43_1_CDS12738(DOp1)_CP003584"/>
    <s v="Rep_trans"/>
    <s v="repUS43_1"/>
    <n v="100"/>
    <n v="100"/>
    <n v="59380"/>
    <n v="60585"/>
    <n v="1206"/>
    <n v="1"/>
    <x v="23"/>
    <s v="Y"/>
    <n v="1313"/>
    <s v="NZ_VFBI01000067.1"/>
    <n v="971"/>
    <n v="7.05841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2-05-28T00:00:00"/>
    <n v="153"/>
    <s v="B8011"/>
    <x v="1"/>
    <s v="E-869116"/>
    <x v="6"/>
    <d v="2022-05-04T00:00:00"/>
    <s v="N"/>
    <x v="4"/>
    <s v="SPN_140"/>
    <s v="GPS_IN_CRL_SPN_140"/>
    <s v="ERR12721741"/>
    <n v="20"/>
    <s v="F"/>
    <x v="3"/>
    <m/>
    <x v="1"/>
    <m/>
    <x v="0"/>
    <m/>
    <x v="2"/>
    <m/>
    <m/>
    <x v="1"/>
    <m/>
    <x v="1"/>
    <m/>
    <m/>
    <m/>
    <x v="1"/>
    <m/>
    <x v="0"/>
    <m/>
    <x v="1"/>
    <s v="658cf988a71be1507bf23416"/>
    <x v="4"/>
    <n v="2097435"/>
    <n v="56"/>
    <n v="508"/>
    <n v="198786"/>
    <n v="37454"/>
    <n v="100717"/>
    <n v="493"/>
    <n v="39.6"/>
    <n v="11916"/>
    <n v="68"/>
    <n v="310"/>
    <n v="62"/>
    <n v="10"/>
    <n v="77"/>
    <n v="1"/>
    <n v="5"/>
    <s v="folA_I100L"/>
    <s v="folP_aa_insert_57-70"/>
    <s v="both"/>
    <m/>
    <m/>
    <m/>
    <m/>
    <m/>
    <m/>
    <s v="tetM_5"/>
    <m/>
    <x v="0"/>
    <x v="0"/>
    <x v="0"/>
    <x v="0"/>
    <x v="0"/>
    <x v="0"/>
    <s v="NODE_6_length_132311_cov_16.232808"/>
    <s v="repUS43_1_CDS12738(DOp1)_CP003584"/>
    <s v="Rep_trans"/>
    <s v="repUS43_1"/>
    <n v="95.025000000000006"/>
    <n v="100"/>
    <n v="119929"/>
    <n v="121134"/>
    <n v="1206"/>
    <n v="1"/>
    <x v="5"/>
    <s v="N"/>
    <n v="1313"/>
    <s v="NZ_CRBK01000001.1"/>
    <n v="881"/>
    <n v="3.1121E-3"/>
    <n v="0"/>
    <n v="2"/>
    <n v="0"/>
    <s v="S"/>
    <n v="0.03"/>
    <s v="S"/>
    <n v="0.5"/>
    <s v="S"/>
    <n v="0.06"/>
    <x v="0"/>
    <s v="S"/>
    <n v="0.5"/>
    <s v="S"/>
    <n v="0.06"/>
    <n v="0.03"/>
    <x v="0"/>
  </r>
  <r>
    <d v="2022-05-28T00:00:00"/>
    <n v="155"/>
    <n v="2536"/>
    <x v="0"/>
    <s v="J-267113"/>
    <x v="6"/>
    <d v="2022-04-20T00:00:00"/>
    <s v="N"/>
    <x v="5"/>
    <s v="SPN_135"/>
    <s v="GPS_IN_CRL_SPN_135"/>
    <s v="ERR12721737"/>
    <n v="78"/>
    <s v="M"/>
    <x v="0"/>
    <n v="0.5"/>
    <x v="0"/>
    <n v="2"/>
    <x v="2"/>
    <n v="0.5"/>
    <x v="0"/>
    <m/>
    <m/>
    <x v="0"/>
    <n v="1"/>
    <x v="2"/>
    <n v="2"/>
    <n v="1"/>
    <n v="4"/>
    <x v="2"/>
    <n v="2"/>
    <x v="1"/>
    <n v="40"/>
    <x v="2"/>
    <s v="658cf988a71be144b5f23411"/>
    <x v="7"/>
    <n v="2105407"/>
    <n v="38"/>
    <n v="617"/>
    <n v="282874"/>
    <n v="55405"/>
    <n v="114086"/>
    <n v="198"/>
    <n v="39.5"/>
    <n v="8605"/>
    <n v="7"/>
    <n v="17"/>
    <n v="4"/>
    <n v="16"/>
    <n v="6"/>
    <n v="14"/>
    <n v="1"/>
    <s v="folA_I100L"/>
    <s v="folP_aa_insert_57-70"/>
    <s v="both"/>
    <m/>
    <m/>
    <m/>
    <s v="ermB"/>
    <s v="ermB"/>
    <m/>
    <s v="tetM_1"/>
    <m/>
    <x v="0"/>
    <x v="1"/>
    <x v="1"/>
    <x v="0"/>
    <x v="0"/>
    <x v="0"/>
    <m/>
    <m/>
    <m/>
    <m/>
    <m/>
    <m/>
    <m/>
    <m/>
    <m/>
    <m/>
    <x v="15"/>
    <s v="N"/>
    <n v="1313"/>
    <s v="NZ_PHTV01000177.1"/>
    <n v="788"/>
    <n v="6.0098900000000004E-3"/>
    <n v="7"/>
    <n v="12"/>
    <n v="135"/>
    <s v="S"/>
    <n v="0.25"/>
    <s v="S"/>
    <n v="0.5"/>
    <s v="S"/>
    <n v="0.12"/>
    <x v="0"/>
    <s v="S"/>
    <n v="0.5"/>
    <s v="S"/>
    <n v="0.12"/>
    <n v="0.25"/>
    <x v="0"/>
  </r>
  <r>
    <d v="2022-05-28T00:00:00"/>
    <n v="156"/>
    <s v="EX4944"/>
    <x v="0"/>
    <s v="Z-026411"/>
    <x v="6"/>
    <d v="2022-08-05T00:00:00"/>
    <s v="N"/>
    <x v="7"/>
    <s v="SPN_139"/>
    <s v="GPS_IN_CRL_SPN_139"/>
    <s v="ERR12721740"/>
    <n v="22"/>
    <s v="F"/>
    <x v="4"/>
    <n v="0.06"/>
    <x v="0"/>
    <n v="0.12"/>
    <x v="1"/>
    <n v="0.5"/>
    <x v="0"/>
    <s v="N"/>
    <n v="8"/>
    <x v="2"/>
    <n v="1"/>
    <x v="2"/>
    <n v="2"/>
    <n v="0.5"/>
    <n v="16"/>
    <x v="2"/>
    <n v="2"/>
    <x v="1"/>
    <n v="40"/>
    <x v="2"/>
    <s v="658cf988a71be1d06ff23415"/>
    <x v="36"/>
    <n v="2079779"/>
    <n v="60"/>
    <n v="508"/>
    <n v="272653"/>
    <n v="34662"/>
    <n v="114805"/>
    <n v="296"/>
    <n v="39.5"/>
    <n v="7689"/>
    <n v="43"/>
    <n v="5"/>
    <n v="4"/>
    <n v="10"/>
    <n v="7"/>
    <n v="79"/>
    <n v="255"/>
    <s v="folA_I100L"/>
    <s v="folP_aa_insert_57-70"/>
    <s v="both"/>
    <m/>
    <m/>
    <m/>
    <s v="both"/>
    <s v="ermB"/>
    <s v="mefA"/>
    <m/>
    <m/>
    <x v="0"/>
    <x v="1"/>
    <x v="1"/>
    <x v="0"/>
    <x v="1"/>
    <x v="0"/>
    <s v="NODE_35_length_2945_cov_424.187983"/>
    <s v="rep36_2_rep(pDP1)_AF047696"/>
    <s v="Rep1"/>
    <s v="rep36_2"/>
    <n v="100"/>
    <n v="100"/>
    <n v="1061"/>
    <n v="2023"/>
    <n v="1"/>
    <n v="963"/>
    <x v="9"/>
    <s v="Y"/>
    <n v="1313"/>
    <s v="NZ_CLBZ01000001.1"/>
    <n v="726"/>
    <n v="8.2316500000000001E-3"/>
    <n v="2"/>
    <n v="6"/>
    <s v="NEW"/>
    <s v="S"/>
    <n v="0.03"/>
    <s v="S"/>
    <n v="0.5"/>
    <s v="S"/>
    <n v="0.12"/>
    <x v="0"/>
    <s v="S"/>
    <n v="0.5"/>
    <s v="S"/>
    <n v="0.06"/>
    <n v="0.06"/>
    <x v="0"/>
  </r>
  <r>
    <d v="2022-05-28T00:00:00"/>
    <n v="157"/>
    <n v="3043"/>
    <x v="0"/>
    <s v="J-279556"/>
    <x v="6"/>
    <d v="2022-10-05T00:00:00"/>
    <s v="N"/>
    <x v="5"/>
    <s v="SPN_134"/>
    <s v="GPS_IN_CRL_SPN_134"/>
    <s v="ERR12721736"/>
    <n v="50"/>
    <s v="M"/>
    <x v="0"/>
    <n v="2"/>
    <x v="0"/>
    <n v="1"/>
    <x v="1"/>
    <m/>
    <x v="2"/>
    <s v="N"/>
    <n v="8"/>
    <x v="2"/>
    <n v="1"/>
    <x v="2"/>
    <n v="2"/>
    <n v="0.5"/>
    <n v="16"/>
    <x v="2"/>
    <n v="2"/>
    <x v="1"/>
    <n v="160"/>
    <x v="2"/>
    <s v="658e4c7484cb06f2b2a9456c"/>
    <x v="2"/>
    <n v="2091876"/>
    <n v="40"/>
    <n v="510"/>
    <n v="317966"/>
    <n v="52296"/>
    <n v="119097"/>
    <n v="393"/>
    <n v="39.5"/>
    <n v="17264"/>
    <n v="12"/>
    <n v="19"/>
    <n v="2"/>
    <n v="17"/>
    <n v="6"/>
    <n v="22"/>
    <n v="1120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2"/>
    <s v="Y"/>
    <n v="1313"/>
    <s v="NZ_FHRU01000001.1"/>
    <n v="877"/>
    <n v="3.2274199999999999E-3"/>
    <n v="17"/>
    <n v="92"/>
    <n v="8"/>
    <s v="S"/>
    <n v="1"/>
    <s v="S"/>
    <n v="0.5"/>
    <s v="S"/>
    <n v="0.5"/>
    <x v="0"/>
    <s v="R"/>
    <n v="2.1"/>
    <s v="I"/>
    <n v="0.5"/>
    <n v="2"/>
    <x v="0"/>
  </r>
  <r>
    <d v="2022-05-28T00:00:00"/>
    <n v="158"/>
    <n v="2812"/>
    <x v="0"/>
    <s v="J-076065"/>
    <x v="6"/>
    <d v="2022-02-05T00:00:00"/>
    <s v="N"/>
    <x v="4"/>
    <s v="SPN_145"/>
    <s v="GPS_IN_CRL_SPN_145"/>
    <s v="ERR12721747"/>
    <n v="53"/>
    <s v="F"/>
    <x v="17"/>
    <n v="2"/>
    <x v="0"/>
    <n v="1"/>
    <x v="1"/>
    <n v="0.5"/>
    <x v="0"/>
    <s v="N"/>
    <n v="2"/>
    <x v="2"/>
    <n v="0.25"/>
    <x v="0"/>
    <n v="2"/>
    <n v="0.5"/>
    <n v="16"/>
    <x v="2"/>
    <n v="2"/>
    <x v="1"/>
    <n v="80"/>
    <x v="2"/>
    <s v="658e4c7484cb06e5f2a94565"/>
    <x v="3"/>
    <n v="2274776"/>
    <n v="52"/>
    <n v="526"/>
    <n v="379839"/>
    <n v="43745"/>
    <n v="107170"/>
    <n v="297"/>
    <n v="39.6"/>
    <s v="21187dadf65014e70770e192c8105c20e958e729"/>
    <n v="15"/>
    <n v="9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5_length_118330_cov_24.296513"/>
    <s v="repUS43_1_CDS12738(DOp1)_CP003584"/>
    <s v="Rep_trans"/>
    <s v="repUS43_1"/>
    <n v="99.834000000000003"/>
    <n v="100"/>
    <n v="69708"/>
    <n v="70913"/>
    <n v="1206"/>
    <n v="1"/>
    <x v="3"/>
    <s v="Y"/>
    <n v="1313"/>
    <s v="NZ_CPOZ01000001.1"/>
    <n v="939"/>
    <n v="1.52214E-3"/>
    <n v="13"/>
    <n v="16"/>
    <n v="47"/>
    <s v="S"/>
    <n v="2"/>
    <s v="I"/>
    <n v="1"/>
    <s v="S"/>
    <n v="1"/>
    <x v="0"/>
    <s v="R"/>
    <n v="2.1"/>
    <s v="I"/>
    <n v="0.5"/>
    <n v="2"/>
    <x v="0"/>
  </r>
  <r>
    <d v="2022-05-28T00:00:00"/>
    <n v="159"/>
    <s v="B10406"/>
    <x v="1"/>
    <s v="H-961200"/>
    <x v="6"/>
    <d v="2022-02-05T00:00:00"/>
    <s v="N"/>
    <x v="4"/>
    <s v="SPN_159"/>
    <s v="GPS_IN_CRL_SPN_159"/>
    <s v="ERR12721765"/>
    <n v="2"/>
    <s v="M"/>
    <x v="3"/>
    <n v="0.25"/>
    <x v="0"/>
    <m/>
    <x v="0"/>
    <n v="0.5"/>
    <x v="0"/>
    <s v="N"/>
    <n v="4"/>
    <x v="2"/>
    <m/>
    <x v="0"/>
    <n v="2"/>
    <n v="0.5"/>
    <n v="16"/>
    <x v="2"/>
    <n v="2"/>
    <x v="1"/>
    <n v="80"/>
    <x v="2"/>
    <s v="658cf988a71be130f3f23426"/>
    <x v="13"/>
    <n v="2171089"/>
    <n v="62"/>
    <n v="506"/>
    <n v="288922"/>
    <n v="35017"/>
    <n v="84452"/>
    <n v="99"/>
    <n v="39.700000000000003"/>
    <n v="15828"/>
    <n v="517"/>
    <n v="290"/>
    <n v="4"/>
    <n v="1"/>
    <n v="6"/>
    <n v="20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m/>
    <m/>
    <m/>
    <m/>
    <m/>
    <m/>
    <m/>
    <m/>
    <m/>
    <m/>
    <x v="4"/>
    <s v="Y"/>
    <n v="1313"/>
    <s v="NZ_VFBK01000074.1"/>
    <n v="952"/>
    <n v="1.1856E-3"/>
    <n v="17"/>
    <n v="46"/>
    <n v="35"/>
    <s v="S"/>
    <n v="0.25"/>
    <s v="S"/>
    <n v="0.5"/>
    <s v="S"/>
    <n v="0.25"/>
    <x v="0"/>
    <s v="S"/>
    <n v="0.5"/>
    <s v="S"/>
    <n v="0.25"/>
    <n v="0.5"/>
    <x v="0"/>
  </r>
  <r>
    <d v="2022-05-28T00:00:00"/>
    <n v="160"/>
    <s v="B11173"/>
    <x v="1"/>
    <s v="H-131804"/>
    <x v="6"/>
    <d v="2022-11-05T00:00:00"/>
    <s v="N"/>
    <x v="5"/>
    <s v="SPN_149"/>
    <s v="GPS_IN_CRL_SPN_149"/>
    <s v="ERR12721751"/>
    <n v="12"/>
    <s v="F"/>
    <x v="3"/>
    <n v="0.25"/>
    <x v="0"/>
    <n v="0.25"/>
    <x v="1"/>
    <n v="0.5"/>
    <x v="0"/>
    <s v="N"/>
    <n v="2"/>
    <x v="2"/>
    <m/>
    <x v="0"/>
    <n v="2"/>
    <n v="0.5"/>
    <n v="16"/>
    <x v="2"/>
    <n v="2"/>
    <x v="1"/>
    <n v="160"/>
    <x v="2"/>
    <s v="658cf988a71be1daa5f2341d"/>
    <x v="22"/>
    <n v="2078416"/>
    <n v="41"/>
    <n v="531"/>
    <n v="318660"/>
    <n v="50693"/>
    <n v="159271"/>
    <n v="999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59271_cov_14.638536"/>
    <s v="repUS43_1_CDS12738(DOp1)_CP003584"/>
    <s v="Rep_trans"/>
    <s v="repUS43_1"/>
    <n v="99.751000000000005"/>
    <n v="100"/>
    <n v="55859"/>
    <n v="57064"/>
    <n v="1"/>
    <n v="1206"/>
    <x v="16"/>
    <s v="Y"/>
    <n v="1313"/>
    <s v="NZ_FECK01000001.1"/>
    <n v="906"/>
    <n v="2.40836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2-05-28T00:00:00"/>
    <n v="161"/>
    <n v="3034"/>
    <x v="0"/>
    <s v="J-283219"/>
    <x v="6"/>
    <d v="2022-10-05T00:00:00"/>
    <s v="N"/>
    <x v="23"/>
    <s v="SPN_157"/>
    <s v="GPS_IN_CRL_SPN_157"/>
    <s v="ERR12721761"/>
    <n v="19"/>
    <s v="F"/>
    <x v="0"/>
    <n v="0.25"/>
    <x v="0"/>
    <n v="0.25"/>
    <x v="1"/>
    <n v="0.5"/>
    <x v="0"/>
    <s v="N"/>
    <n v="0.25"/>
    <x v="0"/>
    <n v="0.5"/>
    <x v="2"/>
    <n v="2"/>
    <n v="0.5"/>
    <n v="0.25"/>
    <x v="0"/>
    <n v="2"/>
    <x v="1"/>
    <n v="160"/>
    <x v="2"/>
    <s v="658cf988a71be192aff23424"/>
    <x v="32"/>
    <n v="2124839"/>
    <n v="61"/>
    <n v="561"/>
    <n v="163009"/>
    <n v="34833"/>
    <n v="77129"/>
    <n v="292"/>
    <n v="39.6"/>
    <n v="2016"/>
    <n v="7"/>
    <n v="57"/>
    <n v="1"/>
    <n v="2"/>
    <n v="6"/>
    <n v="1"/>
    <n v="1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"/>
    <s v="Y"/>
    <n v="1313"/>
    <s v="NZ_FWQP01000355.1"/>
    <n v="865"/>
    <n v="3.57808E-3"/>
    <n v="193"/>
    <n v="109"/>
    <n v="415"/>
    <s v="S"/>
    <n v="0.5"/>
    <s v="S"/>
    <n v="0.5"/>
    <s v="S"/>
    <n v="0.25"/>
    <x v="0"/>
    <s v="I"/>
    <n v="1"/>
    <s v="S"/>
    <n v="0.12"/>
    <n v="0.5"/>
    <x v="0"/>
  </r>
  <r>
    <d v="2022-05-28T00:00:00"/>
    <n v="162"/>
    <n v="3193"/>
    <x v="0"/>
    <s v="J-280018"/>
    <x v="6"/>
    <d v="2022-05-17T00:00:00"/>
    <s v="N"/>
    <x v="5"/>
    <s v="SPN_148"/>
    <s v="GPS_IN_CRL_SPN_148"/>
    <s v="ERR12721750"/>
    <n v="75"/>
    <s v="M"/>
    <x v="0"/>
    <n v="0.25"/>
    <x v="0"/>
    <n v="0.25"/>
    <x v="1"/>
    <n v="0.5"/>
    <x v="0"/>
    <m/>
    <m/>
    <x v="1"/>
    <m/>
    <x v="1"/>
    <n v="2"/>
    <n v="0.12"/>
    <n v="0.5"/>
    <x v="0"/>
    <m/>
    <x v="1"/>
    <n v="160"/>
    <x v="2"/>
    <s v="658cf988a71be1e3c3f2341c"/>
    <x v="2"/>
    <n v="2101331"/>
    <n v="48"/>
    <n v="510"/>
    <n v="364133"/>
    <n v="43777"/>
    <n v="143891"/>
    <n v="590"/>
    <n v="39.6"/>
    <n v="5034"/>
    <n v="12"/>
    <n v="19"/>
    <n v="2"/>
    <n v="17"/>
    <n v="6"/>
    <n v="22"/>
    <n v="5"/>
    <s v="folA_I100L"/>
    <s v="folP_aa_insert_57-70"/>
    <s v="both"/>
    <m/>
    <s v="parC_D83N"/>
    <m/>
    <m/>
    <m/>
    <m/>
    <s v="tetM_8"/>
    <m/>
    <x v="0"/>
    <x v="0"/>
    <x v="0"/>
    <x v="1"/>
    <x v="0"/>
    <x v="0"/>
    <s v="NODE_13_length_46999_cov_17.766290"/>
    <s v="repUS43_1_CDS12738(DOp1)_CP003584"/>
    <s v="Rep_trans"/>
    <s v="repUS43_1"/>
    <n v="99.834000000000003"/>
    <n v="100"/>
    <n v="14292"/>
    <n v="15497"/>
    <n v="1206"/>
    <n v="1"/>
    <x v="2"/>
    <s v="Y"/>
    <n v="1313"/>
    <s v="NZ_FHRU01000001.1"/>
    <n v="884"/>
    <n v="3.0261099999999998E-3"/>
    <n v="17"/>
    <n v="15"/>
    <n v="8"/>
    <s v="S"/>
    <n v="0.5"/>
    <s v="S"/>
    <n v="0.5"/>
    <s v="S"/>
    <n v="0.5"/>
    <x v="0"/>
    <s v="R"/>
    <n v="2.1"/>
    <s v="S"/>
    <n v="0.25"/>
    <n v="2"/>
    <x v="0"/>
  </r>
  <r>
    <d v="2022-05-28T00:00:00"/>
    <n v="163"/>
    <n v="3171"/>
    <x v="0"/>
    <s v="J-287181"/>
    <x v="6"/>
    <d v="2022-05-16T00:00:00"/>
    <s v="N"/>
    <x v="16"/>
    <s v="SPN_146"/>
    <s v="GPS_IN_CRL_SPN_146"/>
    <s v="ERR12721748"/>
    <n v="70"/>
    <s v="M"/>
    <x v="0"/>
    <n v="0.5"/>
    <x v="0"/>
    <n v="0.5"/>
    <x v="1"/>
    <n v="0.5"/>
    <x v="0"/>
    <m/>
    <m/>
    <x v="1"/>
    <m/>
    <x v="1"/>
    <n v="2"/>
    <n v="0.12"/>
    <n v="0.5"/>
    <x v="0"/>
    <n v="2"/>
    <x v="1"/>
    <n v="160"/>
    <x v="2"/>
    <s v="658e4c7484cb0624bda94566"/>
    <x v="3"/>
    <n v="2022959"/>
    <n v="48"/>
    <n v="518"/>
    <n v="269976"/>
    <n v="42144"/>
    <n v="107170"/>
    <n v="199"/>
    <n v="39.799999999999997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6_length_108010_cov_17.673991"/>
    <s v="repUS43_1_CDS12738(DOp1)_CP003584"/>
    <s v="Rep_trans"/>
    <s v="repUS43_1"/>
    <n v="99.834000000000003"/>
    <n v="100"/>
    <n v="69617"/>
    <n v="70822"/>
    <n v="1206"/>
    <n v="1"/>
    <x v="3"/>
    <s v="Y"/>
    <n v="1313"/>
    <s v="NZ_FWTK01000320.1"/>
    <n v="959"/>
    <n v="1.0072E-3"/>
    <n v="13"/>
    <n v="16"/>
    <n v="47"/>
    <s v="S"/>
    <n v="2"/>
    <s v="I"/>
    <n v="1"/>
    <s v="S"/>
    <n v="1"/>
    <x v="0"/>
    <s v="R"/>
    <n v="2.1"/>
    <s v="I"/>
    <n v="0.5"/>
    <n v="2"/>
    <x v="0"/>
  </r>
  <r>
    <d v="2022-05-28T00:00:00"/>
    <n v="164"/>
    <n v="3232"/>
    <x v="0"/>
    <s v="J-287828"/>
    <x v="6"/>
    <d v="2022-05-18T00:00:00"/>
    <s v="N"/>
    <x v="24"/>
    <s v="SPN_142"/>
    <s v="GPS_IN_CRL_SPN_142"/>
    <s v="ERR12721744"/>
    <n v="48"/>
    <s v="F"/>
    <x v="0"/>
    <m/>
    <x v="1"/>
    <m/>
    <x v="0"/>
    <m/>
    <x v="2"/>
    <m/>
    <m/>
    <x v="1"/>
    <m/>
    <x v="1"/>
    <m/>
    <m/>
    <m/>
    <x v="1"/>
    <m/>
    <x v="0"/>
    <m/>
    <x v="1"/>
    <s v="658cf988a71be17fa6f23417"/>
    <x v="22"/>
    <n v="2098209"/>
    <n v="52"/>
    <n v="506"/>
    <n v="251449"/>
    <n v="40350"/>
    <n v="159971"/>
    <n v="592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6_length_159971_cov_15.397294"/>
    <s v="repUS43_1_CDS12738(DOp1)_CP003584"/>
    <s v="Rep_trans"/>
    <s v="repUS43_1"/>
    <n v="99.751000000000005"/>
    <n v="100"/>
    <n v="56706"/>
    <n v="57911"/>
    <n v="1"/>
    <n v="1206"/>
    <x v="16"/>
    <s v="Y"/>
    <n v="1313"/>
    <s v="NZ_FECK01000001.1"/>
    <n v="899"/>
    <n v="2.6025000000000002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2-05-28T00:00:00"/>
    <n v="165"/>
    <n v="1564"/>
    <x v="0"/>
    <s v="J-188350"/>
    <x v="6"/>
    <d v="2022-11-03T00:00:00"/>
    <s v="N"/>
    <x v="5"/>
    <s v="SPN_155"/>
    <s v="GPS_IN_CRL_SPN_155"/>
    <s v="ERR12721759"/>
    <n v="65"/>
    <s v="M"/>
    <x v="0"/>
    <n v="1"/>
    <x v="0"/>
    <n v="4"/>
    <x v="2"/>
    <n v="16"/>
    <x v="1"/>
    <s v="N"/>
    <n v="8"/>
    <x v="2"/>
    <n v="1"/>
    <x v="2"/>
    <n v="2"/>
    <n v="0.5"/>
    <n v="16"/>
    <x v="2"/>
    <n v="2"/>
    <x v="1"/>
    <n v="160"/>
    <x v="2"/>
    <s v="658cf988a71be113a0f23422"/>
    <x v="3"/>
    <n v="2083219"/>
    <n v="50"/>
    <n v="518"/>
    <n v="263777"/>
    <n v="41664"/>
    <n v="84357"/>
    <n v="496"/>
    <n v="39.6"/>
    <s v="d50bfabac4e8e2b927c31232c5c9556245770caf"/>
    <n v="4"/>
    <n v="38"/>
    <n v="19"/>
    <n v="15"/>
    <n v="6"/>
    <n v="20"/>
    <n v="260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HGE01000001.1"/>
    <n v="958"/>
    <n v="1.0325600000000001E-3"/>
    <n v="13"/>
    <n v="11"/>
    <s v="NEW"/>
    <s v="R"/>
    <n v="8"/>
    <s v="R"/>
    <n v="2"/>
    <s v="I"/>
    <n v="2"/>
    <x v="1"/>
    <s v="R"/>
    <n v="2.1"/>
    <s v="R"/>
    <n v="1"/>
    <n v="4"/>
    <x v="1"/>
  </r>
  <r>
    <d v="2022-05-28T00:00:00"/>
    <n v="166"/>
    <n v="1432"/>
    <x v="0"/>
    <s v="J-244803"/>
    <x v="6"/>
    <d v="2022-07-03T00:00:00"/>
    <s v="N"/>
    <x v="5"/>
    <s v="SPN_154"/>
    <s v="GPS_IN_CRL_SPN_154"/>
    <s v="ERR12721757"/>
    <n v="80"/>
    <s v="F"/>
    <x v="0"/>
    <n v="1"/>
    <x v="0"/>
    <n v="1"/>
    <x v="1"/>
    <n v="0.5"/>
    <x v="0"/>
    <s v="N"/>
    <n v="4"/>
    <x v="2"/>
    <n v="0.25"/>
    <x v="0"/>
    <n v="2"/>
    <n v="0.5"/>
    <n v="16"/>
    <x v="2"/>
    <n v="2"/>
    <x v="1"/>
    <n v="160"/>
    <x v="2"/>
    <s v="658cf988a71be1e5d3f23421"/>
    <x v="3"/>
    <n v="2048824"/>
    <n v="55"/>
    <n v="552"/>
    <n v="255357"/>
    <n v="37251"/>
    <n v="71787"/>
    <n v="210"/>
    <n v="39.799999999999997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5_length_116221_cov_17.909285"/>
    <s v="repUS43_1_CDS12738(DOp1)_CP003584"/>
    <s v="Rep_trans"/>
    <s v="repUS43_1"/>
    <n v="99.834000000000003"/>
    <n v="100"/>
    <n v="69573"/>
    <n v="70778"/>
    <n v="1206"/>
    <n v="1"/>
    <x v="3"/>
    <s v="Y"/>
    <n v="1313"/>
    <s v="NZ_CPOZ01000001.1"/>
    <n v="955"/>
    <n v="1.1088999999999999E-3"/>
    <n v="13"/>
    <n v="16"/>
    <n v="47"/>
    <s v="S"/>
    <n v="2"/>
    <s v="I"/>
    <n v="1"/>
    <s v="S"/>
    <n v="1"/>
    <x v="0"/>
    <s v="R"/>
    <n v="2.1"/>
    <s v="I"/>
    <n v="0.5"/>
    <n v="2"/>
    <x v="0"/>
  </r>
  <r>
    <d v="2022-05-28T00:00:00"/>
    <n v="167"/>
    <n v="1511"/>
    <x v="0"/>
    <s v="J-247464"/>
    <x v="6"/>
    <d v="2022-09-03T00:00:00"/>
    <s v="N"/>
    <x v="5"/>
    <s v="SPN_147"/>
    <s v="GPS_IN_CRL_SPN_147"/>
    <s v="ERR12721749"/>
    <n v="6"/>
    <s v="F"/>
    <x v="9"/>
    <n v="2"/>
    <x v="0"/>
    <n v="1"/>
    <x v="1"/>
    <n v="0.5"/>
    <x v="0"/>
    <s v="N"/>
    <n v="2"/>
    <x v="2"/>
    <n v="0.25"/>
    <x v="0"/>
    <n v="2"/>
    <n v="0.5"/>
    <n v="16"/>
    <x v="2"/>
    <n v="2"/>
    <x v="1"/>
    <n v="80"/>
    <x v="2"/>
    <s v="658cf988a71be106eff2341b"/>
    <x v="3"/>
    <n v="2049916"/>
    <n v="58"/>
    <n v="518"/>
    <n v="278275"/>
    <n v="35343"/>
    <n v="76739"/>
    <n v="297"/>
    <n v="39.700000000000003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5_length_118204_cov_18.912637"/>
    <s v="repUS43_1_CDS12738(DOp1)_CP003584"/>
    <s v="Rep_trans"/>
    <s v="repUS43_1"/>
    <n v="99.751000000000005"/>
    <n v="100"/>
    <n v="69574"/>
    <n v="70779"/>
    <n v="1206"/>
    <n v="1"/>
    <x v="3"/>
    <s v="Y"/>
    <n v="1313"/>
    <s v="NZ_CFQW02000001.1"/>
    <n v="977"/>
    <n v="5.5723800000000005E-4"/>
    <n v="13"/>
    <n v="16"/>
    <n v="20"/>
    <s v="S"/>
    <n v="2"/>
    <s v="I"/>
    <n v="1"/>
    <s v="S"/>
    <n v="1"/>
    <x v="0"/>
    <s v="R"/>
    <n v="2.1"/>
    <s v="I"/>
    <n v="0.5"/>
    <n v="2"/>
    <x v="0"/>
  </r>
  <r>
    <d v="2023-12-06T00:00:00"/>
    <n v="168"/>
    <s v="B19322"/>
    <x v="1"/>
    <s v="J-138978"/>
    <x v="6"/>
    <d v="2022-08-13T00:00:00"/>
    <s v="N"/>
    <x v="3"/>
    <s v="SPN_364"/>
    <s v="GPS_IN_CRL_SPN_364"/>
    <s v="ERR12765341"/>
    <n v="56"/>
    <s v="M"/>
    <x v="3"/>
    <n v="4"/>
    <x v="2"/>
    <n v="1"/>
    <x v="1"/>
    <n v="0.5"/>
    <x v="0"/>
    <s v="N"/>
    <n v="8"/>
    <x v="2"/>
    <n v="1"/>
    <x v="2"/>
    <n v="2"/>
    <n v="0.5"/>
    <n v="16"/>
    <x v="2"/>
    <n v="4"/>
    <x v="1"/>
    <n v="320"/>
    <x v="2"/>
    <s v="658cf988a71be1bbd7f23474"/>
    <x v="3"/>
    <n v="2067691"/>
    <n v="53"/>
    <n v="511"/>
    <n v="222968"/>
    <n v="39013"/>
    <n v="77312"/>
    <n v="396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3"/>
    <n v="4.0999199999999997E-4"/>
    <n v="13"/>
    <s v="NEW"/>
    <n v="8"/>
    <s v="R"/>
    <n v="8"/>
    <s v="I"/>
    <n v="1"/>
    <s v="S"/>
    <n v="1"/>
    <x v="0"/>
    <s v="R"/>
    <n v="2.1"/>
    <s v="R"/>
    <n v="1"/>
    <n v="4"/>
    <x v="1"/>
  </r>
  <r>
    <d v="2023-12-06T00:00:00"/>
    <n v="169"/>
    <n v="5419"/>
    <x v="0"/>
    <s v="J-239857"/>
    <x v="6"/>
    <d v="2022-08-17T00:00:00"/>
    <s v="N"/>
    <x v="3"/>
    <s v="SPN_362"/>
    <s v="GPS_IN_CRL_SPN_362"/>
    <s v="ERR12765339"/>
    <n v="15"/>
    <s v="M"/>
    <x v="0"/>
    <n v="4"/>
    <x v="2"/>
    <n v="1"/>
    <x v="1"/>
    <n v="0.5"/>
    <x v="0"/>
    <s v="N"/>
    <n v="8"/>
    <x v="2"/>
    <n v="1"/>
    <x v="2"/>
    <n v="2"/>
    <n v="0.5"/>
    <n v="16"/>
    <x v="2"/>
    <n v="2"/>
    <x v="1"/>
    <n v="160"/>
    <x v="2"/>
    <s v="658cf988a71be144aaf23472"/>
    <x v="3"/>
    <n v="2076178"/>
    <n v="56"/>
    <n v="511"/>
    <n v="222878"/>
    <n v="37074"/>
    <n v="105843"/>
    <n v="395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4"/>
    <n v="3.8558100000000002E-4"/>
    <n v="13"/>
    <s v="NEW"/>
    <n v="8"/>
    <s v="R"/>
    <n v="8"/>
    <s v="I"/>
    <n v="1"/>
    <s v="S"/>
    <n v="1"/>
    <x v="0"/>
    <s v="R"/>
    <n v="2.1"/>
    <s v="R"/>
    <n v="1"/>
    <n v="4"/>
    <x v="1"/>
  </r>
  <r>
    <d v="2023-12-06T00:00:00"/>
    <n v="170"/>
    <n v="5421"/>
    <x v="0"/>
    <s v="J-311437"/>
    <x v="6"/>
    <d v="2022-08-17T00:00:00"/>
    <s v="N"/>
    <x v="3"/>
    <s v="SPN_365"/>
    <s v="GPS_IN_CRL_SPN_365"/>
    <s v="ERR12765342"/>
    <n v="42"/>
    <s v="M"/>
    <x v="0"/>
    <n v="4"/>
    <x v="2"/>
    <n v="1"/>
    <x v="1"/>
    <n v="0.5"/>
    <x v="0"/>
    <s v="N"/>
    <n v="8"/>
    <x v="2"/>
    <n v="1"/>
    <x v="2"/>
    <n v="2"/>
    <n v="0.5"/>
    <n v="16"/>
    <x v="2"/>
    <n v="2"/>
    <x v="1"/>
    <n v="160"/>
    <x v="2"/>
    <s v="658cf988a71be189adf23475"/>
    <x v="3"/>
    <n v="2048613"/>
    <n v="46"/>
    <n v="511"/>
    <n v="222544"/>
    <n v="44535"/>
    <n v="121052"/>
    <n v="296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C_022655.1"/>
    <n v="987"/>
    <n v="3.1257300000000002E-4"/>
    <n v="13"/>
    <s v="NEW"/>
    <n v="8"/>
    <s v="R"/>
    <n v="8"/>
    <s v="I"/>
    <n v="1"/>
    <s v="S"/>
    <n v="1"/>
    <x v="0"/>
    <s v="R"/>
    <n v="2.1"/>
    <s v="R"/>
    <n v="1"/>
    <n v="4"/>
    <x v="1"/>
  </r>
  <r>
    <d v="2023-12-06T00:00:00"/>
    <n v="171"/>
    <n v="5427"/>
    <x v="0"/>
    <s v="J-325841"/>
    <x v="6"/>
    <d v="2022-08-17T00:00:00"/>
    <s v="N"/>
    <x v="3"/>
    <s v="SPN_363"/>
    <s v="GPS_IN_CRL_SPN_363"/>
    <s v="ERR12765340"/>
    <n v="65"/>
    <s v="M"/>
    <x v="0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80"/>
    <x v="0"/>
    <s v="658cf988a71be17acff23473"/>
    <x v="5"/>
    <n v="2088017"/>
    <n v="44"/>
    <n v="533"/>
    <n v="272918"/>
    <n v="47454"/>
    <n v="155349"/>
    <n v="992"/>
    <n v="39.6"/>
    <n v="6208"/>
    <n v="2"/>
    <n v="5"/>
    <n v="54"/>
    <n v="4"/>
    <n v="9"/>
    <n v="33"/>
    <n v="30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6"/>
    <s v="N"/>
    <n v="1313"/>
    <s v="NZ_CKHI01000001.1"/>
    <n v="721"/>
    <n v="8.4225900000000006E-3"/>
    <n v="2"/>
    <n v="4"/>
    <n v="0"/>
    <s v="S"/>
    <n v="0.03"/>
    <s v="S"/>
    <n v="0.5"/>
    <s v="S"/>
    <n v="0.06"/>
    <x v="0"/>
    <s v="S"/>
    <n v="0.5"/>
    <s v="S"/>
    <n v="0.06"/>
    <n v="0.03"/>
    <x v="0"/>
  </r>
  <r>
    <d v="2023-12-06T00:00:00"/>
    <n v="172"/>
    <s v="B19754"/>
    <x v="1"/>
    <s v="J-004596"/>
    <x v="6"/>
    <d v="2022-08-18T00:00:00"/>
    <s v="N"/>
    <x v="3"/>
    <s v="SPN_343"/>
    <s v="GPS_IN_CRL_SPN_343"/>
    <s v="ERR12765322"/>
    <n v="25"/>
    <s v="M"/>
    <x v="3"/>
    <n v="0.25"/>
    <x v="0"/>
    <n v="0.25"/>
    <x v="1"/>
    <n v="0.5"/>
    <x v="0"/>
    <s v="N"/>
    <n v="2"/>
    <x v="2"/>
    <n v="0.25"/>
    <x v="0"/>
    <n v="2"/>
    <n v="0.5"/>
    <n v="0.25"/>
    <x v="0"/>
    <n v="2"/>
    <x v="1"/>
    <n v="10"/>
    <x v="0"/>
    <s v="658cf988a71be173fcf23465"/>
    <x v="26"/>
    <n v="2099781"/>
    <n v="32"/>
    <n v="534"/>
    <n v="343032"/>
    <n v="65618"/>
    <n v="99536"/>
    <n v="497"/>
    <n v="39.5"/>
    <n v="473"/>
    <n v="7"/>
    <n v="25"/>
    <n v="4"/>
    <n v="4"/>
    <n v="15"/>
    <n v="20"/>
    <n v="28"/>
    <m/>
    <s v="folP_aa_insert_57-70"/>
    <s v="folP_Ins"/>
    <m/>
    <m/>
    <m/>
    <s v="mefA"/>
    <m/>
    <s v="mefA"/>
    <m/>
    <m/>
    <x v="0"/>
    <x v="0"/>
    <x v="1"/>
    <x v="0"/>
    <x v="1"/>
    <x v="0"/>
    <m/>
    <m/>
    <m/>
    <m/>
    <m/>
    <m/>
    <m/>
    <m/>
    <m/>
    <m/>
    <x v="4"/>
    <s v="Y"/>
    <n v="1313"/>
    <s v="NZ_CNPD02000001.1"/>
    <n v="974"/>
    <n v="6.3136799999999999E-4"/>
    <n v="36"/>
    <n v="34"/>
    <n v="44"/>
    <s v="S"/>
    <n v="0.25"/>
    <s v="S"/>
    <n v="0.5"/>
    <s v="S"/>
    <n v="0.25"/>
    <x v="0"/>
    <s v="I"/>
    <n v="1"/>
    <s v="S"/>
    <n v="0.06"/>
    <n v="0.5"/>
    <x v="0"/>
  </r>
  <r>
    <d v="2023-12-06T00:00:00"/>
    <n v="174"/>
    <n v="5524"/>
    <x v="0"/>
    <s v="H-505590"/>
    <x v="6"/>
    <d v="2022-08-20T00:00:00"/>
    <s v="N"/>
    <x v="3"/>
    <s v="SPN_344"/>
    <s v="GPS_IN_CRL_SPN_344"/>
    <s v="ERR12765323"/>
    <n v="17"/>
    <s v="F"/>
    <x v="0"/>
    <n v="0.25"/>
    <x v="0"/>
    <n v="0.25"/>
    <x v="1"/>
    <n v="0.5"/>
    <x v="0"/>
    <s v="N"/>
    <n v="2"/>
    <x v="2"/>
    <n v="0.25"/>
    <x v="0"/>
    <n v="2"/>
    <n v="0.5"/>
    <n v="0.25"/>
    <x v="0"/>
    <n v="2"/>
    <x v="1"/>
    <n v="10"/>
    <x v="2"/>
    <s v="658cf988a71be1c2fff23466"/>
    <x v="26"/>
    <n v="2078700"/>
    <n v="29"/>
    <n v="523"/>
    <n v="337163"/>
    <n v="71679"/>
    <n v="100161"/>
    <n v="598"/>
    <n v="39.6"/>
    <n v="473"/>
    <n v="7"/>
    <n v="25"/>
    <n v="4"/>
    <n v="4"/>
    <n v="15"/>
    <n v="20"/>
    <n v="28"/>
    <m/>
    <s v="folP_aa_insert_57-70"/>
    <s v="folP_Ins"/>
    <m/>
    <m/>
    <m/>
    <s v="mefA"/>
    <m/>
    <s v="mefA"/>
    <m/>
    <m/>
    <x v="0"/>
    <x v="0"/>
    <x v="1"/>
    <x v="0"/>
    <x v="1"/>
    <x v="0"/>
    <m/>
    <m/>
    <m/>
    <m/>
    <m/>
    <m/>
    <m/>
    <m/>
    <m/>
    <m/>
    <x v="4"/>
    <s v="Y"/>
    <n v="1313"/>
    <s v="NZ_CNPD02000001.1"/>
    <n v="969"/>
    <n v="7.5568E-4"/>
    <n v="36"/>
    <n v="34"/>
    <n v="44"/>
    <s v="S"/>
    <n v="0.25"/>
    <s v="S"/>
    <n v="0.5"/>
    <s v="S"/>
    <n v="0.25"/>
    <x v="0"/>
    <s v="I"/>
    <n v="1"/>
    <s v="S"/>
    <n v="0.06"/>
    <n v="0.5"/>
    <x v="0"/>
  </r>
  <r>
    <d v="2023-12-06T00:00:00"/>
    <n v="177"/>
    <n v="5945"/>
    <x v="0"/>
    <s v="H-175893"/>
    <x v="6"/>
    <d v="2022-07-09T00:00:00"/>
    <s v="N"/>
    <x v="3"/>
    <s v="SPN_360"/>
    <s v="GPS_IN_CRL_SPN_360"/>
    <s v="ERR12765338"/>
    <n v="61"/>
    <s v="M"/>
    <x v="0"/>
    <n v="1"/>
    <x v="0"/>
    <n v="8"/>
    <x v="2"/>
    <n v="8"/>
    <x v="1"/>
    <s v="N"/>
    <n v="2"/>
    <x v="2"/>
    <n v="1"/>
    <x v="2"/>
    <n v="2"/>
    <n v="8"/>
    <n v="16"/>
    <x v="2"/>
    <n v="16"/>
    <x v="2"/>
    <n v="80"/>
    <x v="2"/>
    <s v="658cf988a71be15936f23471"/>
    <x v="14"/>
    <n v="2182873"/>
    <n v="65"/>
    <n v="509"/>
    <n v="158229"/>
    <n v="33582"/>
    <n v="68650"/>
    <n v="394"/>
    <n v="39.5"/>
    <n v="9332"/>
    <n v="5"/>
    <n v="6"/>
    <n v="19"/>
    <n v="2"/>
    <n v="6"/>
    <n v="3"/>
    <n v="4"/>
    <s v="folA_I100L"/>
    <s v="folP_aa_insert_57-70"/>
    <s v="both"/>
    <m/>
    <m/>
    <m/>
    <s v="ermB"/>
    <s v="ermB"/>
    <m/>
    <m/>
    <s v="cat_pC194"/>
    <x v="1"/>
    <x v="1"/>
    <x v="1"/>
    <x v="0"/>
    <x v="0"/>
    <x v="0"/>
    <s v="NODE_38_length_8536_cov_40.339457"/>
    <s v="rep13_4_rep(pKH13)_EU170347"/>
    <s v="Rep1"/>
    <s v="rep13_4"/>
    <n v="100"/>
    <n v="100"/>
    <n v="1267"/>
    <n v="2112"/>
    <n v="1"/>
    <n v="846"/>
    <x v="1"/>
    <s v="Y"/>
    <n v="1313"/>
    <s v="NZ_CNPY02000001.1"/>
    <n v="943"/>
    <n v="1.41786E-3"/>
    <n v="34"/>
    <s v="NEW"/>
    <n v="56"/>
    <s v="S"/>
    <n v="1"/>
    <s v="I"/>
    <n v="1"/>
    <s v="S"/>
    <n v="0.5"/>
    <x v="0"/>
    <s v="R"/>
    <n v="2.1"/>
    <s v="I"/>
    <n v="0.5"/>
    <n v="2"/>
    <x v="0"/>
  </r>
  <r>
    <d v="2023-12-06T00:00:00"/>
    <n v="179"/>
    <n v="6067"/>
    <x v="0"/>
    <s v="H-610523"/>
    <x v="6"/>
    <d v="2022-12-09T00:00:00"/>
    <s v="N"/>
    <x v="3"/>
    <s v="SPN_349"/>
    <s v="GPS_IN_CRL_SPN_349"/>
    <s v="ERR12765328"/>
    <n v="3"/>
    <s v="M"/>
    <x v="9"/>
    <n v="8"/>
    <x v="2"/>
    <n v="2"/>
    <x v="2"/>
    <n v="0.5"/>
    <x v="0"/>
    <s v="N"/>
    <n v="8"/>
    <x v="2"/>
    <n v="0.25"/>
    <x v="0"/>
    <n v="2"/>
    <n v="2"/>
    <n v="16"/>
    <x v="2"/>
    <n v="2"/>
    <x v="1"/>
    <n v="40"/>
    <x v="2"/>
    <s v="658cf988a71be179e2f2346b"/>
    <x v="3"/>
    <n v="2046611"/>
    <n v="41"/>
    <n v="511"/>
    <n v="222495"/>
    <n v="49917"/>
    <n v="125803"/>
    <n v="199"/>
    <n v="39.700000000000003"/>
    <n v="271"/>
    <n v="4"/>
    <n v="16"/>
    <n v="19"/>
    <n v="15"/>
    <n v="6"/>
    <n v="20"/>
    <n v="26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HGE01000001.1"/>
    <n v="981"/>
    <n v="4.5892399999999999E-4"/>
    <n v="13"/>
    <n v="37"/>
    <n v="36"/>
    <s v="R"/>
    <n v="8"/>
    <s v="I"/>
    <n v="1"/>
    <s v="S"/>
    <n v="1"/>
    <x v="0"/>
    <s v="R"/>
    <n v="2.1"/>
    <s v="R"/>
    <n v="1"/>
    <n v="4"/>
    <x v="1"/>
  </r>
  <r>
    <d v="2023-12-06T00:00:00"/>
    <n v="181"/>
    <s v="B23015"/>
    <x v="1"/>
    <s v="J-231316"/>
    <x v="6"/>
    <d v="2022-09-22T00:00:00"/>
    <s v="N"/>
    <x v="3"/>
    <s v="SPN_345"/>
    <s v="GPS_IN_CRL_SPN_345"/>
    <s v="ERR12765324"/>
    <n v="61"/>
    <s v="M"/>
    <x v="3"/>
    <n v="2"/>
    <x v="0"/>
    <n v="1"/>
    <x v="1"/>
    <n v="1"/>
    <x v="0"/>
    <s v="N"/>
    <n v="8"/>
    <x v="2"/>
    <n v="1"/>
    <x v="2"/>
    <n v="2"/>
    <n v="0.5"/>
    <n v="0.25"/>
    <x v="0"/>
    <n v="16"/>
    <x v="2"/>
    <n v="160"/>
    <x v="2"/>
    <s v="658cf988a71be11854f23467"/>
    <x v="2"/>
    <n v="2120330"/>
    <n v="31"/>
    <n v="610"/>
    <n v="649427"/>
    <n v="68397"/>
    <n v="200511"/>
    <n v="594"/>
    <n v="39.5"/>
    <n v="15691"/>
    <n v="12"/>
    <n v="19"/>
    <n v="2"/>
    <n v="17"/>
    <n v="6"/>
    <n v="5"/>
    <n v="14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9"/>
    <s v="Y"/>
    <n v="1313"/>
    <s v="NZ_CRNY01000001.1"/>
    <n v="846"/>
    <n v="4.1480900000000001E-3"/>
    <n v="17"/>
    <n v="9"/>
    <n v="242"/>
    <s v="S"/>
    <n v="0.25"/>
    <s v="S"/>
    <n v="0.5"/>
    <s v="S"/>
    <n v="0.12"/>
    <x v="0"/>
    <s v="S"/>
    <n v="0.5"/>
    <s v="S"/>
    <n v="0.12"/>
    <n v="0.5"/>
    <x v="0"/>
  </r>
  <r>
    <d v="2023-12-06T00:00:00"/>
    <n v="182"/>
    <n v="6329"/>
    <x v="0"/>
    <s v="J-365158"/>
    <x v="6"/>
    <d v="2022-09-21T00:00:00"/>
    <s v="N"/>
    <x v="3"/>
    <s v="SPN_346"/>
    <s v="GPS_IN_CRL_SPN_346"/>
    <s v="ERR12765325"/>
    <n v="4"/>
    <s v="M"/>
    <x v="9"/>
    <n v="0.5"/>
    <x v="0"/>
    <n v="0.12"/>
    <x v="1"/>
    <n v="0.5"/>
    <x v="0"/>
    <s v="N"/>
    <n v="8"/>
    <x v="2"/>
    <n v="1"/>
    <x v="2"/>
    <n v="2"/>
    <n v="0.5"/>
    <n v="4"/>
    <x v="2"/>
    <n v="2"/>
    <x v="1"/>
    <n v="160"/>
    <x v="2"/>
    <s v="658cf988a71be11404f23468"/>
    <x v="2"/>
    <n v="2117256"/>
    <n v="27"/>
    <n v="724"/>
    <n v="455957"/>
    <n v="78416"/>
    <n v="159129"/>
    <n v="395"/>
    <n v="39.5"/>
    <n v="15691"/>
    <n v="12"/>
    <n v="19"/>
    <n v="2"/>
    <n v="17"/>
    <n v="6"/>
    <n v="5"/>
    <n v="14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9"/>
    <s v="Y"/>
    <n v="1313"/>
    <s v="NZ_CRNY01000001.1"/>
    <n v="847"/>
    <n v="4.1176199999999998E-3"/>
    <n v="17"/>
    <n v="9"/>
    <n v="242"/>
    <s v="S"/>
    <n v="0.25"/>
    <s v="S"/>
    <n v="0.5"/>
    <s v="S"/>
    <n v="0.12"/>
    <x v="0"/>
    <s v="S"/>
    <n v="0.5"/>
    <s v="S"/>
    <n v="0.12"/>
    <n v="0.5"/>
    <x v="0"/>
  </r>
  <r>
    <d v="2023-12-06T00:00:00"/>
    <n v="183"/>
    <n v="6365"/>
    <x v="0"/>
    <s v="G-469865"/>
    <x v="6"/>
    <d v="2022-09-22T00:00:00"/>
    <s v="N"/>
    <x v="3"/>
    <s v="SPN_347"/>
    <s v="GPS_IN_CRL_SPN_347"/>
    <s v="ERR12765326"/>
    <n v="10"/>
    <s v="M"/>
    <x v="0"/>
    <n v="4"/>
    <x v="2"/>
    <n v="1"/>
    <x v="1"/>
    <n v="1"/>
    <x v="0"/>
    <s v="N"/>
    <n v="8"/>
    <x v="2"/>
    <n v="1"/>
    <x v="2"/>
    <n v="2"/>
    <n v="0.5"/>
    <n v="16"/>
    <x v="2"/>
    <n v="2"/>
    <x v="1"/>
    <n v="160"/>
    <x v="2"/>
    <s v="658cf988a71be187bbf23469"/>
    <x v="3"/>
    <n v="2106209"/>
    <n v="68"/>
    <n v="511"/>
    <n v="223090"/>
    <n v="30973"/>
    <n v="97049"/>
    <n v="492"/>
    <n v="39.700000000000003"/>
    <n v="2697"/>
    <n v="4"/>
    <n v="16"/>
    <n v="19"/>
    <n v="15"/>
    <n v="6"/>
    <n v="20"/>
    <n v="252"/>
    <s v="folA_I100L"/>
    <s v="folP_aa_insert_57-70"/>
    <s v="both"/>
    <m/>
    <s v="parC_S79Y"/>
    <m/>
    <s v="both"/>
    <s v="ermB"/>
    <s v="mefA"/>
    <m/>
    <m/>
    <x v="0"/>
    <x v="1"/>
    <x v="1"/>
    <x v="1"/>
    <x v="0"/>
    <x v="0"/>
    <m/>
    <m/>
    <m/>
    <m/>
    <m/>
    <m/>
    <m/>
    <m/>
    <m/>
    <m/>
    <x v="3"/>
    <s v="Y"/>
    <n v="1313"/>
    <s v="NZ_NIFF01000010.1"/>
    <n v="943"/>
    <n v="1.41786E-3"/>
    <n v="13"/>
    <s v="NEW"/>
    <n v="8"/>
    <s v="R"/>
    <n v="8"/>
    <s v="I"/>
    <n v="1"/>
    <s v="S"/>
    <n v="1"/>
    <x v="0"/>
    <s v="R"/>
    <n v="2.1"/>
    <s v="R"/>
    <n v="1"/>
    <n v="4"/>
    <x v="1"/>
  </r>
  <r>
    <d v="2022-11-16T00:00:00"/>
    <n v="184"/>
    <n v="6545"/>
    <x v="0"/>
    <s v="J-374121"/>
    <x v="6"/>
    <d v="2022-09-28T00:00:00"/>
    <s v="N"/>
    <x v="15"/>
    <s v="SPN_219"/>
    <s v="GPS_IN_CRL_SPN_219"/>
    <s v="ERR12721828"/>
    <n v="32"/>
    <s v="M"/>
    <x v="12"/>
    <n v="2"/>
    <x v="0"/>
    <n v="1"/>
    <x v="1"/>
    <n v="0.25"/>
    <x v="0"/>
    <s v="N"/>
    <n v="0.12"/>
    <x v="0"/>
    <n v="0.25"/>
    <x v="0"/>
    <n v="2"/>
    <n v="0.5"/>
    <n v="0.25"/>
    <x v="0"/>
    <n v="2"/>
    <x v="1"/>
    <n v="160"/>
    <x v="0"/>
    <s v="658cf988a71be15f0af23431"/>
    <x v="24"/>
    <n v="2054057"/>
    <n v="39"/>
    <n v="511"/>
    <n v="308406"/>
    <n v="52668"/>
    <n v="125581"/>
    <n v="893"/>
    <n v="39.700000000000003"/>
    <n v="7629"/>
    <n v="10"/>
    <n v="10"/>
    <n v="47"/>
    <n v="16"/>
    <n v="6"/>
    <n v="14"/>
    <n v="8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3"/>
    <s v="N"/>
    <n v="1313"/>
    <s v="NZ_CLIR01000001.1"/>
    <n v="857"/>
    <n v="3.8158300000000001E-3"/>
    <n v="17"/>
    <n v="16"/>
    <s v="NEW"/>
    <s v="S"/>
    <n v="1"/>
    <s v="S"/>
    <n v="0.5"/>
    <s v="S"/>
    <n v="0.5"/>
    <x v="0"/>
    <s v="R"/>
    <n v="2.1"/>
    <s v="S"/>
    <n v="0.25"/>
    <n v="1"/>
    <x v="0"/>
  </r>
  <r>
    <d v="2023-12-06T00:00:00"/>
    <n v="185"/>
    <n v="6517"/>
    <x v="0"/>
    <s v="J-369593"/>
    <x v="6"/>
    <d v="2022-09-27T00:00:00"/>
    <s v="N"/>
    <x v="3"/>
    <s v="SPN_356"/>
    <s v="GPS_IN_CRL_SPN_356"/>
    <s v="ERR12765334"/>
    <n v="70"/>
    <s v="M"/>
    <x v="0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10"/>
    <x v="2"/>
    <s v="658cf988a71be16ccef2346e"/>
    <x v="37"/>
    <n v="1994000"/>
    <n v="41"/>
    <n v="540"/>
    <n v="230199"/>
    <n v="48634"/>
    <n v="100482"/>
    <n v="199"/>
    <n v="39.700000000000003"/>
    <n v="14072"/>
    <n v="467"/>
    <n v="32"/>
    <n v="165"/>
    <n v="1"/>
    <n v="6"/>
    <n v="1"/>
    <n v="14"/>
    <m/>
    <m/>
    <m/>
    <m/>
    <m/>
    <m/>
    <m/>
    <m/>
    <m/>
    <m/>
    <m/>
    <x v="0"/>
    <x v="0"/>
    <x v="0"/>
    <x v="0"/>
    <x v="1"/>
    <x v="1"/>
    <m/>
    <m/>
    <m/>
    <m/>
    <m/>
    <m/>
    <m/>
    <m/>
    <m/>
    <m/>
    <x v="23"/>
    <s v="Y"/>
    <n v="1313"/>
    <s v="NZ_JAAQQL010000001.1"/>
    <n v="983"/>
    <n v="4.0999199999999997E-4"/>
    <n v="0"/>
    <n v="0"/>
    <n v="3"/>
    <s v="S"/>
    <n v="0.03"/>
    <s v="S"/>
    <n v="0.5"/>
    <s v="S"/>
    <n v="0.06"/>
    <x v="0"/>
    <s v="S"/>
    <n v="0.5"/>
    <s v="S"/>
    <n v="0.06"/>
    <n v="0.03"/>
    <x v="0"/>
  </r>
  <r>
    <d v="2023-12-06T00:00:00"/>
    <n v="186"/>
    <s v="B23616"/>
    <x v="1"/>
    <s v="J-261820"/>
    <x v="6"/>
    <d v="2022-09-27T00:00:00"/>
    <s v="N"/>
    <x v="3"/>
    <s v="SPN_357"/>
    <s v="GPS_IN_CRL_SPN_357"/>
    <s v="ERR12765335"/>
    <n v="38"/>
    <s v="M"/>
    <x v="3"/>
    <n v="0.06"/>
    <x v="0"/>
    <m/>
    <x v="0"/>
    <n v="0.5"/>
    <x v="0"/>
    <s v="N"/>
    <n v="2"/>
    <x v="2"/>
    <n v="0.25"/>
    <x v="0"/>
    <n v="2"/>
    <n v="0.25"/>
    <n v="0.5"/>
    <x v="0"/>
    <m/>
    <x v="1"/>
    <n v="80"/>
    <x v="0"/>
    <s v="658cf988a71be1390df2346f"/>
    <x v="2"/>
    <n v="2162600"/>
    <n v="51"/>
    <n v="502"/>
    <n v="170438"/>
    <n v="42403"/>
    <n v="87513"/>
    <n v="397"/>
    <n v="39.5"/>
    <n v="12474"/>
    <n v="12"/>
    <n v="19"/>
    <n v="8"/>
    <n v="83"/>
    <n v="6"/>
    <n v="146"/>
    <n v="14"/>
    <m/>
    <s v="folP_aa_insert_57-70"/>
    <s v="folP_Ins"/>
    <m/>
    <m/>
    <m/>
    <s v="mefA"/>
    <m/>
    <s v="mefA"/>
    <s v="tetM_2"/>
    <m/>
    <x v="0"/>
    <x v="0"/>
    <x v="1"/>
    <x v="0"/>
    <x v="0"/>
    <x v="0"/>
    <s v="NODE_16_length_52983_cov_28.581707"/>
    <s v="repUS43_1_CDS12738(DOp1)_CP003584"/>
    <s v="Rep_trans"/>
    <s v="repUS43_1"/>
    <n v="99.834000000000003"/>
    <n v="100"/>
    <n v="20275"/>
    <n v="21480"/>
    <n v="1206"/>
    <n v="1"/>
    <x v="2"/>
    <s v="Y"/>
    <n v="1313"/>
    <s v="NZ_CMSA01000001.1"/>
    <n v="869"/>
    <n v="3.4604000000000002E-3"/>
    <n v="17"/>
    <n v="15"/>
    <s v="NEW"/>
    <s v="S"/>
    <n v="0.12"/>
    <s v="S"/>
    <n v="0.5"/>
    <s v="S"/>
    <n v="0.12"/>
    <x v="0"/>
    <s v="S"/>
    <n v="0.5"/>
    <s v="S"/>
    <n v="0.12"/>
    <n v="0.5"/>
    <x v="0"/>
  </r>
  <r>
    <d v="2023-12-06T00:00:00"/>
    <n v="187"/>
    <s v="B24742"/>
    <x v="1"/>
    <s v="F-992412"/>
    <x v="6"/>
    <d v="2022-10-10T00:00:00"/>
    <s v="N"/>
    <x v="3"/>
    <s v="SPN_358"/>
    <s v="GPS_IN_CRL_SPN_358"/>
    <s v="ERR12765336"/>
    <n v="38"/>
    <s v="M"/>
    <x v="3"/>
    <n v="1"/>
    <x v="0"/>
    <n v="1"/>
    <x v="1"/>
    <n v="1"/>
    <x v="0"/>
    <s v="N"/>
    <n v="8"/>
    <x v="2"/>
    <n v="1"/>
    <x v="2"/>
    <n v="2"/>
    <n v="0.5"/>
    <n v="16"/>
    <x v="2"/>
    <n v="2"/>
    <x v="1"/>
    <n v="10"/>
    <x v="0"/>
    <s v="658cf988a71be19a74f23470"/>
    <x v="2"/>
    <n v="2137125"/>
    <n v="47"/>
    <n v="508"/>
    <n v="209108"/>
    <n v="45470"/>
    <n v="119071"/>
    <n v="396"/>
    <n v="39.5"/>
    <n v="8857"/>
    <n v="12"/>
    <n v="19"/>
    <n v="2"/>
    <n v="17"/>
    <n v="6"/>
    <n v="512"/>
    <n v="14"/>
    <m/>
    <s v="folP_aa_insert_57-70"/>
    <s v="folP_Ins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28"/>
    <s v="N"/>
    <n v="1313"/>
    <s v="NZ_CRNY01000001.1"/>
    <n v="869"/>
    <n v="3.4604000000000002E-3"/>
    <n v="17"/>
    <n v="31"/>
    <n v="8"/>
    <s v="S"/>
    <n v="1"/>
    <s v="S"/>
    <n v="0.5"/>
    <s v="S"/>
    <n v="0.5"/>
    <x v="0"/>
    <s v="R"/>
    <n v="2.1"/>
    <s v="I"/>
    <n v="0.5"/>
    <n v="2"/>
    <x v="0"/>
  </r>
  <r>
    <d v="2022-11-23T00:00:00"/>
    <n v="188"/>
    <s v="B24354"/>
    <x v="1"/>
    <s v="F-728471"/>
    <x v="6"/>
    <d v="2022-05-10T00:00:00"/>
    <s v="N"/>
    <x v="25"/>
    <s v="SPN_224"/>
    <s v="GPS_IN_CRL_SPN_224"/>
    <s v="ERR12721833"/>
    <n v="47"/>
    <s v="F"/>
    <x v="3"/>
    <n v="0.06"/>
    <x v="0"/>
    <n v="0.12"/>
    <x v="1"/>
    <n v="0.5"/>
    <x v="0"/>
    <s v="N"/>
    <n v="2"/>
    <x v="2"/>
    <n v="0.25"/>
    <x v="0"/>
    <n v="2"/>
    <n v="0.5"/>
    <n v="16"/>
    <x v="2"/>
    <n v="2"/>
    <x v="1"/>
    <n v="10"/>
    <x v="2"/>
    <s v="658cf988a71be10049f23435"/>
    <x v="38"/>
    <n v="2146694"/>
    <n v="56"/>
    <n v="509"/>
    <n v="250024"/>
    <n v="38333"/>
    <n v="83293"/>
    <n v="395"/>
    <n v="39.6"/>
    <s v="296189758d2825599bfec5f2ab023bf9792161f2"/>
    <n v="2"/>
    <n v="11"/>
    <n v="1"/>
    <n v="1"/>
    <n v="17"/>
    <n v="130"/>
    <n v="354"/>
    <m/>
    <s v="folP_aa_insert_57-70"/>
    <s v="folP_Ins"/>
    <m/>
    <m/>
    <m/>
    <s v="mefA"/>
    <m/>
    <s v="mefA"/>
    <s v="tetM_2"/>
    <m/>
    <x v="0"/>
    <x v="0"/>
    <x v="1"/>
    <x v="0"/>
    <x v="0"/>
    <x v="0"/>
    <s v="NODE_13_length_58467_cov_16.465323"/>
    <s v="repUS43_1_CDS12738(DOp1)_CP003584"/>
    <s v="Rep_trans"/>
    <s v="repUS43_1"/>
    <n v="99.834000000000003"/>
    <n v="100"/>
    <n v="49847"/>
    <n v="51052"/>
    <n v="1206"/>
    <n v="1"/>
    <x v="29"/>
    <s v="N"/>
    <n v="1313"/>
    <s v="NZ_CMRL01000001.1"/>
    <n v="716"/>
    <n v="8.6154300000000003E-3"/>
    <n v="11"/>
    <n v="4"/>
    <n v="388"/>
    <s v="S"/>
    <n v="0.03"/>
    <s v="S"/>
    <n v="0.5"/>
    <s v="S"/>
    <n v="0.06"/>
    <x v="0"/>
    <s v="S"/>
    <n v="0.5"/>
    <s v="S"/>
    <n v="0.06"/>
    <n v="0.03"/>
    <x v="0"/>
  </r>
  <r>
    <d v="2022-11-23T00:00:00"/>
    <n v="189"/>
    <s v="B24272"/>
    <x v="1"/>
    <s v="H-241358"/>
    <x v="6"/>
    <d v="2022-04-10T00:00:00"/>
    <s v="N"/>
    <x v="21"/>
    <s v="SPN_226"/>
    <s v="GPS_IN_CRL_SPN_226"/>
    <s v="ERR12721836"/>
    <n v="36"/>
    <s v="F"/>
    <x v="3"/>
    <n v="1"/>
    <x v="0"/>
    <n v="1"/>
    <x v="1"/>
    <n v="0.5"/>
    <x v="0"/>
    <s v="N"/>
    <n v="8"/>
    <x v="2"/>
    <n v="0.25"/>
    <x v="0"/>
    <n v="2"/>
    <n v="0.5"/>
    <n v="16"/>
    <x v="2"/>
    <n v="2"/>
    <x v="1"/>
    <n v="80"/>
    <x v="2"/>
    <s v="658cf988a71be1fc4ef23437"/>
    <x v="9"/>
    <n v="2081419"/>
    <n v="49"/>
    <n v="504"/>
    <n v="271366"/>
    <n v="42477"/>
    <n v="105696"/>
    <n v="100"/>
    <n v="39.700000000000003"/>
    <n v="17265"/>
    <n v="7"/>
    <n v="11"/>
    <n v="10"/>
    <n v="1"/>
    <n v="725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4_length_119028_cov_13.051787"/>
    <s v="repUS43_1_CDS12738(DOp1)_CP003584"/>
    <s v="Rep_trans"/>
    <s v="repUS43_1"/>
    <n v="99.917000000000002"/>
    <n v="100"/>
    <n v="58362"/>
    <n v="59567"/>
    <n v="1"/>
    <n v="1206"/>
    <x v="23"/>
    <s v="Y"/>
    <n v="1313"/>
    <s v="NZ_VFBI01000067.1"/>
    <n v="971"/>
    <n v="7.05841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2-11-23T00:00:00"/>
    <n v="190"/>
    <s v="SF5102"/>
    <x v="1"/>
    <s v="J-381048"/>
    <x v="6"/>
    <d v="2022-10-10T00:00:00"/>
    <s v="N"/>
    <x v="25"/>
    <s v="SPN_229"/>
    <s v="GPS_IN_CRL_SPN_229"/>
    <s v="ERR12721838"/>
    <n v="32"/>
    <s v="F"/>
    <x v="1"/>
    <n v="0.06"/>
    <x v="0"/>
    <n v="0.12"/>
    <x v="1"/>
    <n v="0.5"/>
    <x v="0"/>
    <s v="N"/>
    <n v="0.12"/>
    <x v="0"/>
    <n v="0.25"/>
    <x v="0"/>
    <n v="2"/>
    <n v="0.5"/>
    <n v="0.25"/>
    <x v="0"/>
    <n v="2"/>
    <x v="1"/>
    <n v="160"/>
    <x v="2"/>
    <s v="658cf988a71be14c81f23439"/>
    <x v="12"/>
    <n v="1960039"/>
    <n v="38"/>
    <n v="518"/>
    <n v="279970"/>
    <n v="51579"/>
    <n v="137867"/>
    <n v="200"/>
    <n v="39.799999999999997"/>
    <n v="2234"/>
    <n v="2"/>
    <n v="5"/>
    <n v="9"/>
    <n v="1"/>
    <n v="125"/>
    <n v="14"/>
    <n v="31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2"/>
    <s v="N"/>
    <n v="1313"/>
    <s v="NZ_CLTL01000001.1"/>
    <n v="762"/>
    <n v="6.91005E-3"/>
    <n v="0"/>
    <n v="4"/>
    <n v="2"/>
    <s v="S"/>
    <n v="0.03"/>
    <s v="S"/>
    <n v="0.5"/>
    <s v="S"/>
    <n v="0.06"/>
    <x v="0"/>
    <s v="S"/>
    <n v="0.5"/>
    <s v="S"/>
    <n v="0.06"/>
    <n v="0.03"/>
    <x v="0"/>
  </r>
  <r>
    <d v="2022-11-16T00:00:00"/>
    <n v="191"/>
    <n v="6817"/>
    <x v="0"/>
    <s v="F-044220"/>
    <x v="6"/>
    <d v="2022-10-10T00:00:00"/>
    <s v="N"/>
    <x v="5"/>
    <s v="SPN_215"/>
    <s v="GPS_IN_CRL_SPN_215"/>
    <s v="ERR12721824"/>
    <n v="48"/>
    <s v="F"/>
    <x v="9"/>
    <n v="4"/>
    <x v="2"/>
    <n v="4"/>
    <x v="2"/>
    <n v="0.5"/>
    <x v="0"/>
    <s v="N"/>
    <n v="4"/>
    <x v="2"/>
    <n v="0.25"/>
    <x v="0"/>
    <n v="2"/>
    <n v="1"/>
    <n v="16"/>
    <x v="2"/>
    <n v="2"/>
    <x v="1"/>
    <n v="160"/>
    <x v="0"/>
    <s v="658cf988a71be1664df2342d"/>
    <x v="9"/>
    <n v="2103029"/>
    <n v="46"/>
    <n v="557"/>
    <n v="455930"/>
    <n v="45718"/>
    <n v="210365"/>
    <n v="100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6_length_118946_cov_16.825852"/>
    <s v="repUS43_1_CDS12738(DOp1)_CP003584"/>
    <s v="Rep_trans"/>
    <s v="repUS43_1"/>
    <n v="100"/>
    <n v="100"/>
    <n v="58362"/>
    <n v="59567"/>
    <n v="1"/>
    <n v="1206"/>
    <x v="10"/>
    <s v="Y"/>
    <n v="1313"/>
    <s v="NZ_VFBI01000067.1"/>
    <n v="988"/>
    <n v="2.8831000000000001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3-12-06T00:00:00"/>
    <n v="192"/>
    <n v="6920"/>
    <x v="0"/>
    <s v="J-302148"/>
    <x v="6"/>
    <d v="2022-12-10T00:00:00"/>
    <s v="N"/>
    <x v="3"/>
    <s v="SPN_354"/>
    <s v="GPS_IN_CRL_SPN_354"/>
    <s v="ERR12765332"/>
    <n v="12"/>
    <s v="M"/>
    <x v="9"/>
    <n v="1"/>
    <x v="0"/>
    <n v="0.5"/>
    <x v="1"/>
    <n v="0.5"/>
    <x v="0"/>
    <s v="N"/>
    <n v="8"/>
    <x v="2"/>
    <n v="0.25"/>
    <x v="0"/>
    <n v="2"/>
    <n v="0.5"/>
    <n v="0.25"/>
    <x v="0"/>
    <n v="2"/>
    <x v="1"/>
    <n v="10"/>
    <x v="2"/>
    <s v="658cf988a71be15a12f2346c"/>
    <x v="28"/>
    <n v="2015267"/>
    <n v="48"/>
    <n v="594"/>
    <n v="201888"/>
    <n v="41984"/>
    <n v="85528"/>
    <n v="892"/>
    <n v="39.700000000000003"/>
    <n v="558"/>
    <n v="18"/>
    <n v="12"/>
    <n v="4"/>
    <n v="44"/>
    <n v="14"/>
    <n v="77"/>
    <n v="97"/>
    <m/>
    <m/>
    <m/>
    <m/>
    <m/>
    <m/>
    <s v="mefA"/>
    <m/>
    <s v="mefA"/>
    <m/>
    <m/>
    <x v="0"/>
    <x v="0"/>
    <x v="1"/>
    <x v="0"/>
    <x v="1"/>
    <x v="1"/>
    <m/>
    <m/>
    <m/>
    <m/>
    <m/>
    <m/>
    <m/>
    <m/>
    <m/>
    <m/>
    <x v="22"/>
    <s v="N"/>
    <n v="1313"/>
    <s v="NZ_CNSZ02000001.1"/>
    <n v="988"/>
    <n v="2.8831000000000001E-4"/>
    <n v="4"/>
    <n v="7"/>
    <n v="7"/>
    <s v="I"/>
    <n v="4"/>
    <s v="I"/>
    <n v="1"/>
    <s v="S"/>
    <n v="1"/>
    <x v="0"/>
    <s v="R"/>
    <n v="2.1"/>
    <s v="I"/>
    <n v="0.5"/>
    <n v="2"/>
    <x v="0"/>
  </r>
  <r>
    <d v="2022-11-16T00:00:00"/>
    <n v="193"/>
    <n v="6869"/>
    <x v="0"/>
    <s v="J-381102"/>
    <x v="6"/>
    <d v="2022-10-10T00:00:00"/>
    <s v="N"/>
    <x v="5"/>
    <s v="SPN_210"/>
    <s v="GPS_IN_CRL_SPN_210"/>
    <s v="ERR12721818"/>
    <n v="72"/>
    <s v="M"/>
    <x v="0"/>
    <n v="8"/>
    <x v="2"/>
    <n v="2"/>
    <x v="2"/>
    <n v="0.5"/>
    <x v="0"/>
    <s v="N"/>
    <n v="8"/>
    <x v="2"/>
    <n v="1"/>
    <x v="2"/>
    <n v="2"/>
    <n v="0.5"/>
    <n v="16"/>
    <x v="2"/>
    <n v="4"/>
    <x v="1"/>
    <n v="160"/>
    <x v="2"/>
    <s v="658cf988a71be16abaf23428"/>
    <x v="3"/>
    <n v="2057081"/>
    <n v="47"/>
    <n v="511"/>
    <n v="190449"/>
    <n v="43767"/>
    <n v="71304"/>
    <n v="293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91"/>
    <n v="2.15742E-4"/>
    <n v="13"/>
    <s v="NEW"/>
    <n v="8"/>
    <s v="R"/>
    <n v="8"/>
    <s v="I"/>
    <n v="1"/>
    <s v="S"/>
    <n v="1"/>
    <x v="0"/>
    <s v="R"/>
    <n v="2.1"/>
    <s v="R"/>
    <n v="1"/>
    <n v="4"/>
    <x v="1"/>
  </r>
  <r>
    <d v="2022-11-23T00:00:00"/>
    <n v="194"/>
    <n v="6962"/>
    <x v="0"/>
    <s v="J-383723"/>
    <x v="6"/>
    <d v="2022-10-13T00:00:00"/>
    <s v="N"/>
    <x v="5"/>
    <s v="SPN_221"/>
    <s v="GPS_IN_CRL_SPN_221"/>
    <s v="ERR12721830"/>
    <n v="58"/>
    <s v="M"/>
    <x v="12"/>
    <n v="2"/>
    <x v="0"/>
    <n v="1"/>
    <x v="1"/>
    <n v="0.5"/>
    <x v="0"/>
    <s v="N"/>
    <n v="8"/>
    <x v="2"/>
    <n v="1"/>
    <x v="2"/>
    <n v="2"/>
    <n v="0.5"/>
    <n v="16"/>
    <x v="2"/>
    <n v="2"/>
    <x v="1"/>
    <n v="160"/>
    <x v="2"/>
    <s v="658cf988a71be17a63f23432"/>
    <x v="3"/>
    <n v="2055818"/>
    <n v="43"/>
    <n v="511"/>
    <n v="217003"/>
    <n v="47809"/>
    <n v="125885"/>
    <n v="396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4"/>
    <n v="3.8558100000000002E-4"/>
    <n v="13"/>
    <s v="NEW"/>
    <n v="8"/>
    <s v="R"/>
    <n v="8"/>
    <s v="I"/>
    <n v="1"/>
    <s v="S"/>
    <n v="1"/>
    <x v="0"/>
    <s v="R"/>
    <n v="2.1"/>
    <s v="R"/>
    <n v="1"/>
    <n v="4"/>
    <x v="1"/>
  </r>
  <r>
    <d v="2022-11-23T00:00:00"/>
    <n v="195"/>
    <s v="SF5193"/>
    <x v="1"/>
    <s v="J-239857"/>
    <x v="6"/>
    <d v="2022-10-15T00:00:00"/>
    <s v="N"/>
    <x v="5"/>
    <s v="SPN_228"/>
    <s v="GPS_IN_CRL_SPN_228"/>
    <s v="ERR12721837"/>
    <n v="15"/>
    <s v="M"/>
    <x v="1"/>
    <n v="8"/>
    <x v="2"/>
    <n v="1"/>
    <x v="1"/>
    <n v="0.25"/>
    <x v="0"/>
    <s v="N"/>
    <n v="8"/>
    <x v="2"/>
    <n v="1"/>
    <x v="2"/>
    <n v="2"/>
    <n v="0.12"/>
    <n v="4"/>
    <x v="2"/>
    <n v="2"/>
    <x v="1"/>
    <n v="160"/>
    <x v="2"/>
    <s v="658cf988a71be1eee2f23438"/>
    <x v="3"/>
    <n v="2057366"/>
    <n v="44"/>
    <n v="511"/>
    <n v="203107"/>
    <n v="46758"/>
    <n v="114685"/>
    <n v="299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91"/>
    <n v="2.15742E-4"/>
    <n v="13"/>
    <s v="NEW"/>
    <n v="8"/>
    <s v="R"/>
    <n v="8"/>
    <s v="I"/>
    <n v="1"/>
    <s v="S"/>
    <n v="1"/>
    <x v="0"/>
    <s v="R"/>
    <n v="2.1"/>
    <s v="R"/>
    <n v="1"/>
    <n v="4"/>
    <x v="1"/>
  </r>
  <r>
    <d v="2022-11-23T00:00:00"/>
    <n v="196"/>
    <s v="B25625"/>
    <x v="1"/>
    <s v="J-375639"/>
    <x v="6"/>
    <d v="2022-10-18T00:00:00"/>
    <s v="N"/>
    <x v="18"/>
    <s v="SPN_222"/>
    <s v="GPS_IN_CRL_SPN_222"/>
    <s v="ERR12721831"/>
    <n v="47"/>
    <s v="M"/>
    <x v="3"/>
    <n v="1"/>
    <x v="0"/>
    <n v="1"/>
    <x v="1"/>
    <n v="0.25"/>
    <x v="0"/>
    <s v="N"/>
    <n v="8"/>
    <x v="2"/>
    <n v="1"/>
    <x v="2"/>
    <n v="2"/>
    <n v="0.5"/>
    <n v="16"/>
    <x v="2"/>
    <n v="2"/>
    <x v="1"/>
    <n v="80"/>
    <x v="2"/>
    <s v="658cf988a71be13fcef23433"/>
    <x v="3"/>
    <n v="2082907"/>
    <n v="47"/>
    <n v="505"/>
    <n v="340630"/>
    <n v="44317"/>
    <n v="70838"/>
    <n v="597"/>
    <n v="39.799999999999997"/>
    <n v="320"/>
    <n v="4"/>
    <n v="16"/>
    <n v="19"/>
    <n v="15"/>
    <n v="6"/>
    <n v="20"/>
    <n v="1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2"/>
    <s v="Y"/>
    <n v="1313"/>
    <s v="NZ_CFQT02000001.1"/>
    <n v="975"/>
    <n v="6.0661999999999999E-4"/>
    <n v="13"/>
    <n v="11"/>
    <s v="NEW"/>
    <s v="R"/>
    <n v="8"/>
    <s v="R"/>
    <n v="2"/>
    <s v="I"/>
    <n v="2"/>
    <x v="1"/>
    <s v="R"/>
    <n v="2.1"/>
    <s v="R"/>
    <n v="1"/>
    <n v="4"/>
    <x v="1"/>
  </r>
  <r>
    <d v="2022-11-23T00:00:00"/>
    <n v="197"/>
    <s v="SF5432"/>
    <x v="1"/>
    <s v="F-0172E"/>
    <x v="6"/>
    <d v="2022-10-27T00:00:00"/>
    <s v="N"/>
    <x v="18"/>
    <s v="SPN_225"/>
    <s v="GPS_IN_CRL_SPN_225"/>
    <s v="ERR12721834"/>
    <n v="4"/>
    <s v="F"/>
    <x v="1"/>
    <n v="4"/>
    <x v="2"/>
    <n v="1"/>
    <x v="1"/>
    <n v="0.5"/>
    <x v="0"/>
    <s v="N"/>
    <n v="8"/>
    <x v="2"/>
    <n v="1"/>
    <x v="2"/>
    <n v="2"/>
    <n v="0.12"/>
    <n v="16"/>
    <x v="2"/>
    <n v="2"/>
    <x v="1"/>
    <n v="160"/>
    <x v="0"/>
    <s v="658cf988a71be145d8f23436"/>
    <x v="3"/>
    <n v="2068639"/>
    <n v="47"/>
    <n v="511"/>
    <n v="328162"/>
    <n v="44013"/>
    <n v="119254"/>
    <n v="698"/>
    <n v="39.799999999999997"/>
    <n v="320"/>
    <n v="4"/>
    <n v="16"/>
    <n v="19"/>
    <n v="15"/>
    <n v="6"/>
    <n v="20"/>
    <n v="1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2"/>
    <s v="Y"/>
    <n v="1313"/>
    <s v="NZ_FHUG01000001.1"/>
    <n v="979"/>
    <n v="5.0800599999999997E-4"/>
    <n v="13"/>
    <n v="11"/>
    <n v="16"/>
    <s v="R"/>
    <n v="8"/>
    <s v="R"/>
    <n v="2"/>
    <s v="I"/>
    <n v="2"/>
    <x v="1"/>
    <s v="R"/>
    <n v="2.1"/>
    <s v="R"/>
    <n v="1"/>
    <n v="4"/>
    <x v="1"/>
  </r>
  <r>
    <d v="2022-11-16T00:00:00"/>
    <n v="198"/>
    <n v="7261"/>
    <x v="0"/>
    <s v="J-179510"/>
    <x v="6"/>
    <d v="2022-10-26T00:00:00"/>
    <s v="N"/>
    <x v="21"/>
    <s v="SPN_217"/>
    <s v="GPS_IN_CRL_SPN_217"/>
    <s v="ERR12721826"/>
    <n v="0"/>
    <s v="M"/>
    <x v="9"/>
    <n v="0.06"/>
    <x v="0"/>
    <n v="0.12"/>
    <x v="1"/>
    <n v="1"/>
    <x v="0"/>
    <s v="N"/>
    <n v="0.12"/>
    <x v="0"/>
    <n v="0.25"/>
    <x v="0"/>
    <n v="2"/>
    <n v="0.5"/>
    <n v="0.25"/>
    <x v="0"/>
    <n v="2"/>
    <x v="1"/>
    <n v="10"/>
    <x v="2"/>
    <s v="658cf988a71be157baf2342f"/>
    <x v="39"/>
    <n v="2011282"/>
    <n v="42"/>
    <n v="508"/>
    <n v="287458"/>
    <n v="47887"/>
    <n v="101287"/>
    <n v="100"/>
    <n v="39.700000000000003"/>
    <n v="14483"/>
    <n v="2"/>
    <n v="9"/>
    <n v="165"/>
    <n v="47"/>
    <n v="6"/>
    <n v="277"/>
    <n v="145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23"/>
    <s v="Y"/>
    <n v="1313"/>
    <s v="NZ_CKDK01000001.1"/>
    <n v="766"/>
    <n v="6.7687199999999998E-3"/>
    <n v="0"/>
    <n v="0"/>
    <n v="2"/>
    <s v="S"/>
    <n v="0.03"/>
    <s v="S"/>
    <n v="0.5"/>
    <s v="S"/>
    <n v="0.06"/>
    <x v="0"/>
    <s v="S"/>
    <n v="0.5"/>
    <s v="S"/>
    <n v="0.06"/>
    <n v="0.03"/>
    <x v="0"/>
  </r>
  <r>
    <d v="2022-11-16T00:00:00"/>
    <n v="199"/>
    <n v="7265"/>
    <x v="0"/>
    <s v="J-385232"/>
    <x v="6"/>
    <d v="2022-10-26T00:00:00"/>
    <s v="N"/>
    <x v="5"/>
    <s v="SPN_216"/>
    <s v="GPS_IN_CRL_SPN_216"/>
    <s v="ERR12721825"/>
    <n v="40"/>
    <s v="M"/>
    <x v="15"/>
    <n v="2"/>
    <x v="0"/>
    <n v="1"/>
    <x v="1"/>
    <n v="16"/>
    <x v="1"/>
    <s v="N"/>
    <n v="8"/>
    <x v="2"/>
    <n v="1"/>
    <x v="2"/>
    <n v="2"/>
    <n v="0.5"/>
    <n v="16"/>
    <x v="2"/>
    <n v="4"/>
    <x v="1"/>
    <n v="160"/>
    <x v="2"/>
    <s v="658cf988a71be1053bf2342e"/>
    <x v="3"/>
    <n v="2052991"/>
    <n v="51"/>
    <n v="518"/>
    <n v="219887"/>
    <n v="40254"/>
    <n v="74756"/>
    <n v="398"/>
    <n v="39.700000000000003"/>
    <n v="271"/>
    <n v="4"/>
    <n v="16"/>
    <n v="19"/>
    <n v="15"/>
    <n v="6"/>
    <n v="20"/>
    <n v="26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HQQ01000001.1"/>
    <n v="984"/>
    <n v="3.8558100000000002E-4"/>
    <n v="13"/>
    <n v="49"/>
    <n v="8"/>
    <s v="R"/>
    <n v="8"/>
    <s v="I"/>
    <n v="1"/>
    <s v="S"/>
    <n v="1"/>
    <x v="0"/>
    <s v="R"/>
    <n v="2.1"/>
    <s v="R"/>
    <n v="1"/>
    <n v="4"/>
    <x v="1"/>
  </r>
  <r>
    <d v="2022-11-16T00:00:00"/>
    <n v="200"/>
    <n v="7292"/>
    <x v="0"/>
    <s v="G-370456"/>
    <x v="6"/>
    <d v="2022-10-28T00:00:00"/>
    <s v="N"/>
    <x v="15"/>
    <s v="SPN_218"/>
    <s v="GPS_IN_CRL_SPN_218"/>
    <s v="ERR12721827"/>
    <n v="31"/>
    <s v="M"/>
    <x v="0"/>
    <n v="1"/>
    <x v="0"/>
    <n v="1"/>
    <x v="1"/>
    <n v="1"/>
    <x v="0"/>
    <s v="N"/>
    <n v="2"/>
    <x v="2"/>
    <n v="0.25"/>
    <x v="0"/>
    <n v="2"/>
    <n v="0.25"/>
    <n v="4"/>
    <x v="2"/>
    <n v="2"/>
    <x v="1"/>
    <n v="160"/>
    <x v="0"/>
    <s v="658cf988a71be1aef2f23430"/>
    <x v="2"/>
    <n v="2106620"/>
    <n v="26"/>
    <n v="500"/>
    <n v="335359"/>
    <n v="81023"/>
    <n v="171119"/>
    <n v="693"/>
    <n v="39.5"/>
    <n v="13727"/>
    <n v="12"/>
    <n v="19"/>
    <n v="2"/>
    <n v="1"/>
    <n v="6"/>
    <n v="22"/>
    <n v="26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10_length_80605_cov_19.370221"/>
    <s v="repUS43_1_CDS12738(DOp1)_CP003584"/>
    <s v="Rep_trans"/>
    <s v="repUS43_1"/>
    <n v="99.834000000000003"/>
    <n v="100"/>
    <n v="47898"/>
    <n v="49103"/>
    <n v="1206"/>
    <n v="1"/>
    <x v="13"/>
    <s v="N"/>
    <n v="1313"/>
    <s v="NZ_CRNY01000001.1"/>
    <n v="879"/>
    <n v="3.1696599999999999E-3"/>
    <n v="17"/>
    <n v="16"/>
    <n v="205"/>
    <s v="S"/>
    <n v="1"/>
    <s v="S"/>
    <n v="0.5"/>
    <s v="S"/>
    <n v="0.5"/>
    <x v="0"/>
    <s v="R"/>
    <n v="2.1"/>
    <s v="I"/>
    <n v="0.5"/>
    <n v="2"/>
    <x v="0"/>
  </r>
  <r>
    <d v="2022-11-23T00:00:00"/>
    <n v="201"/>
    <n v="7308"/>
    <x v="0"/>
    <s v="H-812064"/>
    <x v="6"/>
    <d v="2022-10-28T00:00:00"/>
    <s v="N"/>
    <x v="7"/>
    <s v="SPN_223"/>
    <s v="GPS_IN_CRL_SPN_223"/>
    <s v="ERR12721832"/>
    <n v="21"/>
    <s v="F"/>
    <x v="0"/>
    <n v="1"/>
    <x v="0"/>
    <n v="1"/>
    <x v="1"/>
    <n v="0.5"/>
    <x v="0"/>
    <m/>
    <m/>
    <x v="1"/>
    <n v="1"/>
    <x v="2"/>
    <n v="2"/>
    <n v="0.12"/>
    <n v="16"/>
    <x v="2"/>
    <n v="2"/>
    <x v="1"/>
    <n v="10"/>
    <x v="0"/>
    <s v="658cf988a71be1a84ff23434"/>
    <x v="40"/>
    <n v="2146636"/>
    <n v="38"/>
    <n v="627"/>
    <n v="410195"/>
    <n v="56490"/>
    <n v="128114"/>
    <n v="299"/>
    <n v="39.6"/>
    <n v="10272"/>
    <n v="7"/>
    <n v="13"/>
    <n v="8"/>
    <n v="6"/>
    <n v="1"/>
    <n v="1"/>
    <n v="14"/>
    <m/>
    <m/>
    <m/>
    <m/>
    <m/>
    <m/>
    <s v="ermB"/>
    <s v="ermB"/>
    <m/>
    <s v="tetM_12"/>
    <m/>
    <x v="0"/>
    <x v="1"/>
    <x v="1"/>
    <x v="0"/>
    <x v="0"/>
    <x v="1"/>
    <s v="NODE_1_length_410195_cov_14.778967"/>
    <s v="repUS43_1_CDS12738(DOp1)_CP003584"/>
    <s v="Rep_trans"/>
    <s v="repUS43_1"/>
    <n v="99.834000000000003"/>
    <n v="100"/>
    <n v="159512"/>
    <n v="160717"/>
    <n v="1206"/>
    <n v="1"/>
    <x v="30"/>
    <s v="N"/>
    <n v="1313"/>
    <s v="NZ_CNXX02000001.1"/>
    <n v="908"/>
    <n v="2.3533E-3"/>
    <n v="15"/>
    <n v="31"/>
    <n v="18"/>
    <s v="S"/>
    <n v="2"/>
    <s v="I"/>
    <n v="1"/>
    <s v="S"/>
    <n v="1"/>
    <x v="0"/>
    <s v="R"/>
    <n v="2.1"/>
    <s v="I"/>
    <n v="0.5"/>
    <n v="2"/>
    <x v="0"/>
  </r>
  <r>
    <d v="2022-11-23T00:00:00"/>
    <n v="203"/>
    <n v="4920"/>
    <x v="0"/>
    <s v="F-235334"/>
    <x v="6"/>
    <d v="2022-07-27T00:00:00"/>
    <s v="N"/>
    <x v="21"/>
    <s v="SPN_230"/>
    <s v="GPS_IN_CRL_SPN_230"/>
    <s v="ERR12721839"/>
    <n v="59"/>
    <s v="F"/>
    <x v="0"/>
    <n v="0.06"/>
    <x v="0"/>
    <n v="0.12"/>
    <x v="1"/>
    <n v="1"/>
    <x v="0"/>
    <s v="N"/>
    <n v="8"/>
    <x v="2"/>
    <n v="1"/>
    <x v="2"/>
    <n v="2"/>
    <n v="0.5"/>
    <n v="0.25"/>
    <x v="0"/>
    <n v="2"/>
    <x v="1"/>
    <n v="10"/>
    <x v="2"/>
    <s v="658cf988a71be11993f2343a"/>
    <x v="39"/>
    <n v="2009237"/>
    <n v="47"/>
    <n v="508"/>
    <n v="205738"/>
    <n v="42749"/>
    <n v="101479"/>
    <n v="198"/>
    <n v="39.700000000000003"/>
    <n v="14483"/>
    <n v="2"/>
    <n v="9"/>
    <n v="165"/>
    <n v="47"/>
    <n v="6"/>
    <n v="277"/>
    <n v="145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23"/>
    <s v="Y"/>
    <n v="1313"/>
    <s v="NZ_CKDK01000001.1"/>
    <n v="767"/>
    <n v="6.7335499999999996E-3"/>
    <n v="0"/>
    <n v="0"/>
    <n v="2"/>
    <s v="S"/>
    <n v="0.03"/>
    <s v="S"/>
    <n v="0.5"/>
    <s v="S"/>
    <n v="0.06"/>
    <x v="0"/>
    <s v="S"/>
    <n v="0.5"/>
    <s v="S"/>
    <n v="0.06"/>
    <n v="0.03"/>
    <x v="0"/>
  </r>
  <r>
    <d v="2022-11-16T00:00:00"/>
    <n v="204"/>
    <s v="B17007"/>
    <x v="1"/>
    <s v="J-327495"/>
    <x v="6"/>
    <d v="2022-07-17T00:00:00"/>
    <s v="N"/>
    <x v="5"/>
    <s v="SPN_211"/>
    <s v="GPS_IN_CRL_SPN_211"/>
    <s v="ERR12721819"/>
    <n v="50"/>
    <s v="M"/>
    <x v="3"/>
    <n v="2"/>
    <x v="0"/>
    <m/>
    <x v="0"/>
    <n v="0.5"/>
    <x v="0"/>
    <s v="N"/>
    <n v="8"/>
    <x v="2"/>
    <n v="1"/>
    <x v="2"/>
    <n v="2"/>
    <n v="0.5"/>
    <n v="16"/>
    <x v="2"/>
    <n v="4"/>
    <x v="1"/>
    <n v="20"/>
    <x v="2"/>
    <s v="658cf988a71be12fdbf23429"/>
    <x v="3"/>
    <n v="2042896"/>
    <n v="49"/>
    <n v="518"/>
    <n v="277954"/>
    <n v="41691"/>
    <n v="90327"/>
    <n v="299"/>
    <n v="39.700000000000003"/>
    <n v="236"/>
    <n v="15"/>
    <n v="16"/>
    <n v="19"/>
    <n v="15"/>
    <n v="6"/>
    <n v="20"/>
    <n v="26"/>
    <m/>
    <s v="folP_aa_insert_57-70"/>
    <s v="folP_Ins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CFQW02000001.1"/>
    <n v="987"/>
    <n v="3.1257300000000002E-4"/>
    <n v="13"/>
    <n v="16"/>
    <n v="47"/>
    <s v="S"/>
    <n v="2"/>
    <s v="I"/>
    <n v="1"/>
    <s v="S"/>
    <n v="1"/>
    <x v="0"/>
    <s v="R"/>
    <n v="2.1"/>
    <s v="I"/>
    <n v="0.5"/>
    <n v="2"/>
    <x v="0"/>
  </r>
  <r>
    <d v="2022-11-16T00:00:00"/>
    <n v="205"/>
    <n v="4648"/>
    <x v="0"/>
    <s v="J-326929"/>
    <x v="6"/>
    <d v="2022-07-16T00:00:00"/>
    <s v="N"/>
    <x v="12"/>
    <s v="SPN_212"/>
    <s v="GPS_IN_CRL_SPN_212"/>
    <s v="ERR12721821"/>
    <n v="48"/>
    <s v="F"/>
    <x v="0"/>
    <n v="1"/>
    <x v="0"/>
    <n v="1"/>
    <x v="1"/>
    <n v="0.5"/>
    <x v="0"/>
    <s v="N"/>
    <n v="8"/>
    <x v="2"/>
    <n v="0.25"/>
    <x v="0"/>
    <n v="2"/>
    <n v="0.5"/>
    <n v="16"/>
    <x v="2"/>
    <n v="2"/>
    <x v="1"/>
    <n v="160"/>
    <x v="0"/>
    <s v="658cf988a71be1c777f2342a"/>
    <x v="9"/>
    <n v="2127198"/>
    <n v="63"/>
    <n v="500"/>
    <n v="285236"/>
    <n v="33765"/>
    <n v="73387"/>
    <n v="294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19066_cov_12.118932"/>
    <s v="repUS43_1_CDS12738(DOp1)_CP003584"/>
    <s v="Rep_trans"/>
    <s v="repUS43_1"/>
    <n v="100"/>
    <n v="100"/>
    <n v="59380"/>
    <n v="60585"/>
    <n v="1206"/>
    <n v="1"/>
    <x v="10"/>
    <s v="Y"/>
    <n v="1313"/>
    <s v="NZ_VFBI01000067.1"/>
    <n v="984"/>
    <n v="3.85581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3-05-31T00:00:00"/>
    <n v="206"/>
    <s v="B17349"/>
    <x v="1"/>
    <s v="J-330865"/>
    <x v="6"/>
    <d v="2022-07-21T00:00:00"/>
    <s v="N"/>
    <x v="5"/>
    <s v="SPN_325"/>
    <s v="GPS_IN_CRL_SPN_325"/>
    <s v="ERR12765306"/>
    <n v="75"/>
    <s v="M"/>
    <x v="3"/>
    <n v="1"/>
    <x v="0"/>
    <n v="0.5"/>
    <x v="1"/>
    <n v="0.5"/>
    <x v="0"/>
    <s v="N"/>
    <n v="8"/>
    <x v="2"/>
    <n v="1"/>
    <x v="2"/>
    <n v="2"/>
    <n v="0.5"/>
    <n v="16"/>
    <x v="2"/>
    <n v="2"/>
    <x v="1"/>
    <n v="10"/>
    <x v="0"/>
    <s v="658cf988a71be12505f23456"/>
    <x v="29"/>
    <n v="2164707"/>
    <n v="52"/>
    <n v="513"/>
    <n v="260123"/>
    <n v="41628"/>
    <n v="103397"/>
    <n v="592"/>
    <n v="39.6"/>
    <n v="179"/>
    <n v="7"/>
    <n v="14"/>
    <n v="40"/>
    <n v="12"/>
    <n v="1"/>
    <n v="1"/>
    <n v="14"/>
    <m/>
    <m/>
    <m/>
    <m/>
    <m/>
    <m/>
    <s v="ermB"/>
    <s v="ermB"/>
    <m/>
    <s v="tetM_2"/>
    <m/>
    <x v="0"/>
    <x v="1"/>
    <x v="1"/>
    <x v="0"/>
    <x v="0"/>
    <x v="1"/>
    <s v="NODE_3_length_137286_cov_23.244994"/>
    <s v="repUS43_1_CDS12738(DOp1)_CP003584"/>
    <s v="Rep_trans"/>
    <s v="repUS43_1"/>
    <n v="99.834000000000003"/>
    <n v="100"/>
    <n v="92307"/>
    <n v="93512"/>
    <n v="1206"/>
    <n v="1"/>
    <x v="3"/>
    <s v="Y"/>
    <n v="1313"/>
    <s v="NZ_FFSV01000001.1"/>
    <n v="972"/>
    <n v="6.8097899999999996E-4"/>
    <n v="34"/>
    <n v="32"/>
    <n v="43"/>
    <s v="S"/>
    <n v="1"/>
    <s v="S"/>
    <n v="0.5"/>
    <s v="S"/>
    <n v="0.5"/>
    <x v="0"/>
    <s v="R"/>
    <n v="2.1"/>
    <s v="S"/>
    <n v="0.25"/>
    <n v="2"/>
    <x v="0"/>
  </r>
  <r>
    <d v="2023-05-31T00:00:00"/>
    <n v="207"/>
    <s v="SF3591"/>
    <x v="1"/>
    <s v="J-327495"/>
    <x v="6"/>
    <d v="2022-07-19T00:00:00"/>
    <s v="N"/>
    <x v="3"/>
    <s v="SPN_326"/>
    <s v="GPS_IN_CRL_SPN_326"/>
    <s v="ERR12765307"/>
    <n v="50"/>
    <s v="M"/>
    <x v="2"/>
    <n v="2"/>
    <x v="2"/>
    <n v="1"/>
    <x v="2"/>
    <n v="0.5"/>
    <x v="0"/>
    <s v="N"/>
    <n v="8"/>
    <x v="2"/>
    <n v="1"/>
    <x v="2"/>
    <n v="2"/>
    <n v="0.5"/>
    <n v="16"/>
    <x v="2"/>
    <n v="2"/>
    <x v="1"/>
    <n v="10"/>
    <x v="2"/>
    <s v="658cf988a71be150daf23457"/>
    <x v="3"/>
    <n v="2045333"/>
    <n v="56"/>
    <n v="518"/>
    <n v="277954"/>
    <n v="36523"/>
    <n v="68802"/>
    <n v="696"/>
    <n v="39.700000000000003"/>
    <n v="236"/>
    <n v="15"/>
    <n v="16"/>
    <n v="19"/>
    <n v="15"/>
    <n v="6"/>
    <n v="20"/>
    <n v="26"/>
    <m/>
    <s v="folP_aa_insert_57-70"/>
    <s v="folP_Ins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WTK01000320.1"/>
    <n v="989"/>
    <n v="2.6408399999999999E-4"/>
    <n v="13"/>
    <n v="16"/>
    <n v="47"/>
    <s v="S"/>
    <n v="2"/>
    <s v="I"/>
    <n v="1"/>
    <s v="S"/>
    <n v="1"/>
    <x v="1"/>
    <s v="R"/>
    <n v="2.1"/>
    <s v="I"/>
    <n v="0.5"/>
    <n v="2"/>
    <x v="1"/>
  </r>
  <r>
    <d v="2023-05-31T00:00:00"/>
    <n v="208"/>
    <n v="4796"/>
    <x v="0"/>
    <s v="J-330245"/>
    <x v="6"/>
    <d v="2022-07-22T00:00:00"/>
    <s v="N"/>
    <x v="12"/>
    <s v="SPN_333"/>
    <s v="CRL_SPN_333"/>
    <s v="ERR12765313"/>
    <n v="2"/>
    <s v="M"/>
    <x v="15"/>
    <n v="1"/>
    <x v="0"/>
    <n v="1"/>
    <x v="1"/>
    <n v="0.5"/>
    <x v="0"/>
    <s v="N"/>
    <n v="8"/>
    <x v="2"/>
    <n v="0.25"/>
    <x v="0"/>
    <n v="2"/>
    <n v="0.5"/>
    <n v="16"/>
    <x v="2"/>
    <n v="2"/>
    <x v="1"/>
    <n v="160"/>
    <x v="2"/>
    <s v="658e4c7484cb06124aa94569"/>
    <x v="9"/>
    <n v="2103660"/>
    <n v="51"/>
    <n v="586"/>
    <n v="311267"/>
    <n v="41248"/>
    <n v="97452"/>
    <n v="596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19066_cov_28.850513"/>
    <s v="repUS43_1_CDS12738(DOp1)_CP003584"/>
    <s v="Rep_trans"/>
    <s v="repUS43_1"/>
    <n v="100"/>
    <n v="100"/>
    <n v="59380"/>
    <n v="60585"/>
    <n v="1206"/>
    <n v="1"/>
    <x v="10"/>
    <s v="Y"/>
    <n v="1313"/>
    <s v="NZ_VFBI01000067.1"/>
    <n v="992"/>
    <n v="1.91626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3-05-31T00:00:00"/>
    <n v="209"/>
    <n v="4790"/>
    <x v="0"/>
    <s v="J-329254"/>
    <x v="6"/>
    <d v="2022-07-22T00:00:00"/>
    <s v="N"/>
    <x v="5"/>
    <s v="SPN_330"/>
    <s v="GPS_IN_CRL_SPN_330"/>
    <s v="ERR12765311"/>
    <n v="25"/>
    <s v="M"/>
    <x v="5"/>
    <n v="0.5"/>
    <x v="0"/>
    <n v="0.5"/>
    <x v="1"/>
    <n v="0.5"/>
    <x v="0"/>
    <s v="N"/>
    <n v="4"/>
    <x v="2"/>
    <n v="0.25"/>
    <x v="0"/>
    <n v="2"/>
    <n v="0.12"/>
    <n v="16"/>
    <x v="2"/>
    <n v="2"/>
    <x v="1"/>
    <n v="160"/>
    <x v="2"/>
    <s v="658cf988a71be11681f2345b"/>
    <x v="3"/>
    <n v="2061402"/>
    <n v="46"/>
    <n v="528"/>
    <n v="171476"/>
    <n v="44813"/>
    <n v="103418"/>
    <n v="698"/>
    <n v="39.700000000000003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6_length_118114_cov_40.586976"/>
    <s v="repUS43_1_CDS12738(DOp1)_CP003584"/>
    <s v="Rep_trans"/>
    <s v="repUS43_1"/>
    <n v="99.834000000000003"/>
    <n v="100"/>
    <n v="69483"/>
    <n v="70688"/>
    <n v="1206"/>
    <n v="1"/>
    <x v="3"/>
    <s v="Y"/>
    <n v="1313"/>
    <s v="NZ_AILC01000012.1"/>
    <n v="980"/>
    <n v="4.8344600000000001E-4"/>
    <n v="13"/>
    <n v="16"/>
    <n v="47"/>
    <s v="S"/>
    <n v="2"/>
    <s v="I"/>
    <n v="1"/>
    <s v="S"/>
    <n v="1"/>
    <x v="0"/>
    <s v="R"/>
    <n v="2.1"/>
    <s v="I"/>
    <n v="0.5"/>
    <n v="2"/>
    <x v="0"/>
  </r>
  <r>
    <d v="2023-05-31T00:00:00"/>
    <n v="210"/>
    <s v="B16071"/>
    <x v="1"/>
    <s v="G-308848"/>
    <x v="6"/>
    <d v="2022-07-07T00:00:00"/>
    <s v="N"/>
    <x v="18"/>
    <s v="SPN_324"/>
    <s v="CRL_SPN_324"/>
    <s v="ERR12765305"/>
    <n v="19"/>
    <s v="F"/>
    <x v="3"/>
    <n v="0.25"/>
    <x v="0"/>
    <n v="0.12"/>
    <x v="1"/>
    <n v="8"/>
    <x v="1"/>
    <s v="N"/>
    <n v="8"/>
    <x v="2"/>
    <n v="1"/>
    <x v="2"/>
    <n v="2"/>
    <n v="0.25"/>
    <n v="16"/>
    <x v="2"/>
    <n v="4"/>
    <x v="1"/>
    <n v="160"/>
    <x v="2"/>
    <s v="658cf988a71be10c10f23455"/>
    <x v="41"/>
    <n v="2118415"/>
    <n v="53"/>
    <n v="516"/>
    <n v="192472"/>
    <n v="39970"/>
    <n v="72232"/>
    <n v="100"/>
    <n v="39.700000000000003"/>
    <n v="12488"/>
    <n v="2"/>
    <n v="5"/>
    <n v="4"/>
    <n v="83"/>
    <n v="6"/>
    <n v="1"/>
    <n v="18"/>
    <s v="folA_I100L"/>
    <s v="folP_aa_insert_57-70"/>
    <s v="both"/>
    <s v="gyrA_S81F"/>
    <m/>
    <s v="parE_D435N"/>
    <s v="ermB"/>
    <s v="ermB"/>
    <m/>
    <s v="tetM_12"/>
    <m/>
    <x v="0"/>
    <x v="1"/>
    <x v="1"/>
    <x v="1"/>
    <x v="0"/>
    <x v="0"/>
    <s v="NODE_3_length_139136_cov_26.720513"/>
    <s v="repUS43_1_CDS12738(DOp1)_CP003584"/>
    <s v="Rep_trans"/>
    <s v="repUS43_1"/>
    <n v="99.501999999999995"/>
    <n v="100"/>
    <n v="10366"/>
    <n v="11571"/>
    <n v="1"/>
    <n v="1206"/>
    <x v="2"/>
    <s v="Y"/>
    <n v="1313"/>
    <s v="NZ_CRWD01000001.1"/>
    <n v="792"/>
    <n v="5.8751899999999998E-3"/>
    <s v="NEW"/>
    <s v="NEW"/>
    <n v="242"/>
    <s v="S"/>
    <n v="0.25"/>
    <s v="S"/>
    <n v="0.5"/>
    <s v="S"/>
    <n v="0.12"/>
    <x v="0"/>
    <s v="S"/>
    <n v="0.5"/>
    <s v="S"/>
    <n v="0.12"/>
    <n v="0.25"/>
    <x v="0"/>
  </r>
  <r>
    <d v="2023-05-31T00:00:00"/>
    <n v="211"/>
    <n v="4244"/>
    <x v="0"/>
    <s v="J-157674"/>
    <x v="6"/>
    <d v="2022-01-07T00:00:00"/>
    <s v="N"/>
    <x v="18"/>
    <s v="SPN_335"/>
    <s v="GPS_IN_CRL_SPN_335"/>
    <s v="ERR12765315"/>
    <n v="52"/>
    <s v="M"/>
    <x v="0"/>
    <n v="0.25"/>
    <x v="0"/>
    <n v="0.25"/>
    <x v="1"/>
    <n v="0.5"/>
    <x v="0"/>
    <s v="N"/>
    <n v="0.12"/>
    <x v="0"/>
    <n v="0.25"/>
    <x v="0"/>
    <n v="2"/>
    <n v="0.12"/>
    <n v="16"/>
    <x v="2"/>
    <n v="2"/>
    <x v="1"/>
    <n v="160"/>
    <x v="2"/>
    <s v="658cf988a71be154caf2345f"/>
    <x v="2"/>
    <n v="2144236"/>
    <n v="44"/>
    <n v="509"/>
    <n v="273217"/>
    <n v="48732"/>
    <n v="183157"/>
    <n v="599"/>
    <n v="39.6"/>
    <n v="2013"/>
    <n v="12"/>
    <n v="19"/>
    <n v="36"/>
    <n v="17"/>
    <n v="6"/>
    <n v="20"/>
    <n v="14"/>
    <s v="folA_I100L"/>
    <s v="folP_aa_insert_57-70"/>
    <s v="both"/>
    <m/>
    <m/>
    <m/>
    <m/>
    <m/>
    <m/>
    <s v="tetM_1"/>
    <m/>
    <x v="0"/>
    <x v="0"/>
    <x v="0"/>
    <x v="0"/>
    <x v="0"/>
    <x v="0"/>
    <s v="NODE_1_length_273217_cov_20.612611"/>
    <s v="repUS43_1_CDS12738(DOp1)_CP003584"/>
    <s v="Rep_trans"/>
    <s v="repUS43_1"/>
    <n v="99.834000000000003"/>
    <n v="100"/>
    <n v="230626"/>
    <n v="231831"/>
    <n v="1206"/>
    <n v="1"/>
    <x v="2"/>
    <s v="Y"/>
    <n v="1313"/>
    <s v="NZ_LR216050.1"/>
    <n v="915"/>
    <n v="2.16198E-3"/>
    <n v="17"/>
    <n v="15"/>
    <n v="430"/>
    <s v="S"/>
    <n v="0.25"/>
    <s v="S"/>
    <n v="0.5"/>
    <s v="S"/>
    <n v="0.25"/>
    <x v="0"/>
    <s v="S"/>
    <n v="0.5"/>
    <s v="S"/>
    <n v="0.12"/>
    <n v="0.5"/>
    <x v="0"/>
  </r>
  <r>
    <d v="2023-05-31T00:00:00"/>
    <n v="212"/>
    <s v="B15343"/>
    <x v="1"/>
    <s v="J-315318"/>
    <x v="6"/>
    <d v="2022-06-28T00:00:00"/>
    <s v="N"/>
    <x v="20"/>
    <s v="SPN_339"/>
    <s v="GPS_IN_CRL_SPN_339"/>
    <s v="ERR12765318"/>
    <n v="18"/>
    <s v="M"/>
    <x v="3"/>
    <n v="1"/>
    <x v="0"/>
    <n v="1"/>
    <x v="1"/>
    <n v="2"/>
    <x v="0"/>
    <s v="N"/>
    <n v="8"/>
    <x v="2"/>
    <n v="1"/>
    <x v="2"/>
    <n v="2"/>
    <n v="0.5"/>
    <n v="16"/>
    <x v="2"/>
    <n v="16"/>
    <x v="2"/>
    <n v="160"/>
    <x v="2"/>
    <s v="658cf988a71be1718ef23462"/>
    <x v="14"/>
    <n v="2142044"/>
    <n v="49"/>
    <n v="552"/>
    <n v="254993"/>
    <n v="43715"/>
    <n v="85697"/>
    <n v="498"/>
    <n v="39.5"/>
    <n v="90"/>
    <n v="5"/>
    <n v="6"/>
    <n v="1"/>
    <n v="2"/>
    <n v="6"/>
    <n v="3"/>
    <n v="4"/>
    <s v="folA_I100L"/>
    <s v="folP_aa_insert_57-70"/>
    <s v="both"/>
    <m/>
    <s v="parC_S79Y"/>
    <m/>
    <s v="ermB"/>
    <s v="ermB"/>
    <m/>
    <m/>
    <s v="cat_pC194"/>
    <x v="1"/>
    <x v="1"/>
    <x v="1"/>
    <x v="1"/>
    <x v="0"/>
    <x v="0"/>
    <s v="NODE_27_length_7294_cov_27.695622"/>
    <s v="rep13_4_rep(pKH13)_EU170347"/>
    <s v="Rep1"/>
    <s v="rep13_4"/>
    <n v="100"/>
    <n v="100"/>
    <n v="5027"/>
    <n v="5872"/>
    <n v="846"/>
    <n v="1"/>
    <x v="1"/>
    <s v="Y"/>
    <n v="1313"/>
    <s v="NZ_VFBJ01000084.1"/>
    <n v="976"/>
    <n v="5.8191000000000004E-4"/>
    <n v="34"/>
    <s v="NEW"/>
    <n v="56"/>
    <s v="S"/>
    <n v="1"/>
    <s v="I"/>
    <n v="1"/>
    <s v="S"/>
    <n v="0.5"/>
    <x v="0"/>
    <s v="R"/>
    <n v="2.1"/>
    <s v="I"/>
    <n v="0.5"/>
    <n v="2"/>
    <x v="0"/>
  </r>
  <r>
    <d v="2023-05-31T00:00:00"/>
    <n v="215"/>
    <n v="4032"/>
    <x v="0"/>
    <s v="J-293810"/>
    <x v="6"/>
    <d v="2022-06-20T00:00:00"/>
    <s v="N"/>
    <x v="5"/>
    <s v="SPN_334"/>
    <s v="CRL_SPN_334"/>
    <s v="ERR12765314"/>
    <n v="50"/>
    <s v="F"/>
    <x v="0"/>
    <n v="4"/>
    <x v="2"/>
    <n v="1"/>
    <x v="1"/>
    <n v="0.5"/>
    <x v="0"/>
    <s v="N"/>
    <n v="2"/>
    <x v="2"/>
    <n v="0.25"/>
    <x v="0"/>
    <n v="2"/>
    <n v="0.5"/>
    <n v="16"/>
    <x v="2"/>
    <n v="2"/>
    <x v="1"/>
    <n v="160"/>
    <x v="2"/>
    <s v="658e4c7484cb063a41a9456a"/>
    <x v="3"/>
    <n v="2027509"/>
    <n v="53"/>
    <n v="507"/>
    <n v="172633"/>
    <n v="38254"/>
    <n v="77093"/>
    <n v="598"/>
    <n v="39.700000000000003"/>
    <n v="236"/>
    <n v="15"/>
    <n v="16"/>
    <n v="19"/>
    <n v="15"/>
    <n v="6"/>
    <n v="20"/>
    <n v="26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5_length_118188_cov_30.362735"/>
    <s v="repUS43_1_CDS12738(DOp1)_CP003584"/>
    <s v="Rep_trans"/>
    <s v="repUS43_1"/>
    <n v="99.834000000000003"/>
    <n v="100"/>
    <n v="47411"/>
    <n v="48616"/>
    <n v="1"/>
    <n v="1206"/>
    <x v="3"/>
    <s v="Y"/>
    <n v="1313"/>
    <s v="NZ_CFQW02000001.1"/>
    <n v="970"/>
    <n v="7.3074100000000003E-4"/>
    <n v="13"/>
    <n v="33"/>
    <n v="47"/>
    <s v="S"/>
    <n v="2"/>
    <s v="I"/>
    <n v="1"/>
    <s v="S"/>
    <n v="1"/>
    <x v="0"/>
    <s v="R"/>
    <n v="2.1"/>
    <s v="I"/>
    <n v="0.5"/>
    <n v="2"/>
    <x v="0"/>
  </r>
  <r>
    <d v="2023-05-31T00:00:00"/>
    <n v="216"/>
    <n v="3848"/>
    <x v="0"/>
    <s v="J-304386"/>
    <x v="6"/>
    <d v="2022-06-13T00:00:00"/>
    <s v="N"/>
    <x v="8"/>
    <s v="SPN_338"/>
    <s v="GPS_IN_CRL_SPN_338"/>
    <s v="ERR12765317"/>
    <n v="6"/>
    <s v="M"/>
    <x v="12"/>
    <n v="0.25"/>
    <x v="0"/>
    <n v="0.25"/>
    <x v="1"/>
    <n v="2"/>
    <x v="0"/>
    <s v="N"/>
    <n v="2"/>
    <x v="2"/>
    <n v="0.25"/>
    <x v="0"/>
    <n v="2"/>
    <n v="0.5"/>
    <n v="0.25"/>
    <x v="0"/>
    <n v="2"/>
    <x v="1"/>
    <n v="20"/>
    <x v="2"/>
    <s v="658cf988a71be17ef1f23461"/>
    <x v="26"/>
    <n v="2062469"/>
    <n v="34"/>
    <n v="621"/>
    <n v="454486"/>
    <n v="60660"/>
    <n v="112294"/>
    <n v="497"/>
    <n v="39.6"/>
    <n v="473"/>
    <n v="7"/>
    <n v="25"/>
    <n v="4"/>
    <n v="4"/>
    <n v="15"/>
    <n v="20"/>
    <n v="28"/>
    <m/>
    <s v="folP_aa_insert_57-70"/>
    <s v="folP_Ins"/>
    <m/>
    <m/>
    <s v="parE_D435N"/>
    <s v="mefA"/>
    <m/>
    <s v="mefA"/>
    <m/>
    <m/>
    <x v="0"/>
    <x v="0"/>
    <x v="1"/>
    <x v="1"/>
    <x v="1"/>
    <x v="0"/>
    <m/>
    <m/>
    <m/>
    <m/>
    <m/>
    <m/>
    <m/>
    <m/>
    <m/>
    <m/>
    <x v="4"/>
    <s v="Y"/>
    <n v="1313"/>
    <s v="NZ_CNPD02000001.1"/>
    <n v="965"/>
    <n v="8.5582099999999999E-4"/>
    <n v="36"/>
    <n v="34"/>
    <n v="44"/>
    <s v="S"/>
    <n v="0.25"/>
    <s v="S"/>
    <n v="0.5"/>
    <s v="S"/>
    <n v="0.25"/>
    <x v="0"/>
    <s v="I"/>
    <n v="1"/>
    <s v="S"/>
    <n v="0.06"/>
    <n v="0.5"/>
    <x v="0"/>
  </r>
  <r>
    <d v="2023-05-31T00:00:00"/>
    <n v="217"/>
    <n v="3898"/>
    <x v="0"/>
    <s v="H-156512"/>
    <x v="6"/>
    <d v="2022-06-14T00:00:00"/>
    <s v="N"/>
    <x v="3"/>
    <s v="SPN_323"/>
    <s v="GPS_IN_CRL_SPN_323"/>
    <s v="ERR12765304"/>
    <n v="63"/>
    <s v="M"/>
    <x v="0"/>
    <n v="8"/>
    <x v="2"/>
    <n v="4"/>
    <x v="2"/>
    <n v="16"/>
    <x v="1"/>
    <s v="N"/>
    <n v="8"/>
    <x v="2"/>
    <n v="1"/>
    <x v="2"/>
    <n v="2"/>
    <n v="0.5"/>
    <n v="16"/>
    <x v="2"/>
    <n v="4"/>
    <x v="1"/>
    <n v="320"/>
    <x v="2"/>
    <s v="658cf988a71be1754ff23454"/>
    <x v="3"/>
    <n v="2071261"/>
    <n v="61"/>
    <n v="503"/>
    <n v="296768"/>
    <n v="33955"/>
    <n v="83245"/>
    <n v="993"/>
    <n v="39.700000000000003"/>
    <n v="2812"/>
    <n v="4"/>
    <n v="16"/>
    <n v="19"/>
    <n v="15"/>
    <n v="6"/>
    <n v="20"/>
    <n v="260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HGE01000001.1"/>
    <n v="968"/>
    <n v="7.8065800000000005E-4"/>
    <n v="13"/>
    <n v="11"/>
    <s v="NEW"/>
    <s v="R"/>
    <n v="8"/>
    <s v="R"/>
    <n v="2"/>
    <s v="I"/>
    <n v="2"/>
    <x v="1"/>
    <s v="R"/>
    <n v="2.1"/>
    <s v="R"/>
    <n v="1"/>
    <n v="4"/>
    <x v="1"/>
  </r>
  <r>
    <d v="2023-05-31T00:00:00"/>
    <n v="218"/>
    <n v="3859"/>
    <x v="0"/>
    <s v="F-470823"/>
    <x v="6"/>
    <d v="2022-06-14T00:00:00"/>
    <s v="N"/>
    <x v="3"/>
    <s v="SPN_327"/>
    <s v="GPS_IN_CRL_SPN_327"/>
    <s v="ERR12765308"/>
    <n v="32"/>
    <s v="F"/>
    <x v="0"/>
    <n v="0.06"/>
    <x v="0"/>
    <n v="0.12"/>
    <x v="1"/>
    <n v="1"/>
    <x v="0"/>
    <s v="N"/>
    <n v="0.12"/>
    <x v="0"/>
    <n v="0.25"/>
    <x v="0"/>
    <n v="2"/>
    <n v="0.5"/>
    <n v="0.25"/>
    <x v="0"/>
    <n v="2"/>
    <x v="1"/>
    <n v="160"/>
    <x v="2"/>
    <s v="658cf988a71be12463f23458"/>
    <x v="7"/>
    <n v="2180941"/>
    <n v="183"/>
    <n v="538"/>
    <n v="258908"/>
    <n v="11917"/>
    <n v="116852"/>
    <n v="593"/>
    <n v="39.200000000000003"/>
    <n v="5080"/>
    <n v="97"/>
    <n v="5"/>
    <n v="9"/>
    <n v="18"/>
    <n v="77"/>
    <n v="4"/>
    <n v="17"/>
    <s v="folA_I100L"/>
    <s v="folP_aa_insert_57-70"/>
    <s v="both"/>
    <m/>
    <m/>
    <m/>
    <m/>
    <m/>
    <m/>
    <m/>
    <m/>
    <x v="0"/>
    <x v="0"/>
    <x v="0"/>
    <x v="0"/>
    <x v="1"/>
    <x v="0"/>
    <s v="NODE_29_length_2945_cov_467.107168"/>
    <s v="rep36_2_rep(pDP1)_AF047696"/>
    <s v="Rep1"/>
    <s v="rep36_2"/>
    <n v="100"/>
    <n v="100"/>
    <n v="213"/>
    <n v="1175"/>
    <n v="1"/>
    <n v="963"/>
    <x v="31"/>
    <s v="N"/>
    <n v="1313"/>
    <s v="NZ_CQVM01000001.1"/>
    <n v="672"/>
    <n v="1.0398599999999999E-2"/>
    <n v="23"/>
    <n v="0"/>
    <n v="0"/>
    <s v="S"/>
    <n v="0.03"/>
    <s v="S"/>
    <n v="0.5"/>
    <s v="S"/>
    <n v="0.06"/>
    <x v="0"/>
    <s v="S"/>
    <n v="0.5"/>
    <s v="S"/>
    <n v="0.06"/>
    <n v="0.03"/>
    <x v="0"/>
  </r>
  <r>
    <d v="2023-05-31T00:00:00"/>
    <n v="219"/>
    <s v="B14019"/>
    <x v="1"/>
    <s v="J-305001"/>
    <x v="6"/>
    <d v="2022-06-13T00:00:00"/>
    <s v="N"/>
    <x v="8"/>
    <s v="SPN_341"/>
    <s v="GPS_IN_CRL_SPN_341"/>
    <s v="ERR12765320"/>
    <n v="9"/>
    <s v="F"/>
    <x v="3"/>
    <n v="0.5"/>
    <x v="0"/>
    <n v="0.25"/>
    <x v="1"/>
    <n v="1"/>
    <x v="0"/>
    <s v="N"/>
    <n v="8"/>
    <x v="2"/>
    <n v="0.25"/>
    <x v="0"/>
    <n v="2"/>
    <n v="0.5"/>
    <n v="16"/>
    <x v="2"/>
    <n v="2"/>
    <x v="1"/>
    <n v="80"/>
    <x v="2"/>
    <s v="658cf988a71be10e2af23464"/>
    <x v="13"/>
    <n v="2130507"/>
    <n v="44"/>
    <n v="545"/>
    <n v="214673"/>
    <n v="48420"/>
    <n v="99491"/>
    <n v="895"/>
    <n v="39.6"/>
    <n v="15828"/>
    <n v="517"/>
    <n v="290"/>
    <n v="4"/>
    <n v="1"/>
    <n v="6"/>
    <n v="20"/>
    <n v="14"/>
    <s v="folA_I100L"/>
    <s v="folP_aa_insert_57-70"/>
    <s v="both"/>
    <m/>
    <m/>
    <m/>
    <s v="mefA"/>
    <m/>
    <s v="mefA"/>
    <s v="tetM_2"/>
    <m/>
    <x v="0"/>
    <x v="0"/>
    <x v="1"/>
    <x v="0"/>
    <x v="0"/>
    <x v="0"/>
    <m/>
    <m/>
    <m/>
    <m/>
    <m/>
    <m/>
    <m/>
    <m/>
    <m/>
    <m/>
    <x v="4"/>
    <s v="Y"/>
    <n v="1313"/>
    <s v="NZ_VFBK01000074.1"/>
    <n v="955"/>
    <n v="1.1088999999999999E-3"/>
    <n v="17"/>
    <n v="46"/>
    <n v="35"/>
    <s v="S"/>
    <n v="0.25"/>
    <s v="S"/>
    <n v="0.5"/>
    <s v="S"/>
    <n v="0.25"/>
    <x v="0"/>
    <s v="S"/>
    <n v="0.5"/>
    <s v="S"/>
    <n v="0.25"/>
    <n v="0.5"/>
    <x v="0"/>
  </r>
  <r>
    <d v="2023-05-31T00:00:00"/>
    <n v="220"/>
    <n v="3590"/>
    <x v="0"/>
    <s v="J-288544"/>
    <x v="6"/>
    <d v="2022-02-06T00:00:00"/>
    <s v="N"/>
    <x v="8"/>
    <s v="SPN_340"/>
    <s v="GPS_IN_CRL_SPN_340"/>
    <s v="ERR12765319"/>
    <n v="70"/>
    <s v="M"/>
    <x v="0"/>
    <n v="0.25"/>
    <x v="0"/>
    <n v="0.25"/>
    <x v="1"/>
    <n v="0.5"/>
    <x v="0"/>
    <s v="N"/>
    <n v="2"/>
    <x v="2"/>
    <n v="0.25"/>
    <x v="0"/>
    <n v="2"/>
    <n v="0.5"/>
    <n v="0.25"/>
    <x v="0"/>
    <n v="2"/>
    <x v="1"/>
    <n v="40"/>
    <x v="2"/>
    <s v="658cf988a71be16da0f23463"/>
    <x v="26"/>
    <n v="2061868"/>
    <n v="40"/>
    <n v="523"/>
    <n v="493588"/>
    <n v="51546"/>
    <n v="97076"/>
    <n v="599"/>
    <n v="39.5"/>
    <n v="473"/>
    <n v="7"/>
    <n v="25"/>
    <n v="4"/>
    <n v="4"/>
    <n v="15"/>
    <n v="20"/>
    <n v="28"/>
    <m/>
    <s v="folP_aa_insert_57-70"/>
    <s v="folP_Ins"/>
    <m/>
    <m/>
    <m/>
    <s v="mefA"/>
    <m/>
    <s v="mefA"/>
    <m/>
    <m/>
    <x v="0"/>
    <x v="0"/>
    <x v="1"/>
    <x v="0"/>
    <x v="1"/>
    <x v="0"/>
    <m/>
    <m/>
    <m/>
    <m/>
    <m/>
    <m/>
    <m/>
    <m/>
    <m/>
    <m/>
    <x v="4"/>
    <s v="Y"/>
    <n v="1313"/>
    <s v="NZ_CNTU02000001.1"/>
    <n v="988"/>
    <n v="2.8831000000000001E-4"/>
    <n v="36"/>
    <n v="34"/>
    <n v="44"/>
    <s v="S"/>
    <n v="0.25"/>
    <s v="S"/>
    <n v="0.5"/>
    <s v="S"/>
    <n v="0.25"/>
    <x v="0"/>
    <s v="I"/>
    <n v="1"/>
    <s v="S"/>
    <n v="0.06"/>
    <n v="0.5"/>
    <x v="0"/>
  </r>
  <r>
    <d v="2023-05-31T00:00:00"/>
    <n v="221"/>
    <s v="SF2703"/>
    <x v="1"/>
    <s v="J-087859"/>
    <x v="6"/>
    <d v="2022-04-06T00:00:00"/>
    <s v="N"/>
    <x v="26"/>
    <s v="SPN_329"/>
    <s v="GPS_IN_CRL_SPN_329"/>
    <s v="ERR12765310"/>
    <n v="3"/>
    <s v="F"/>
    <x v="6"/>
    <n v="0.06"/>
    <x v="0"/>
    <n v="0.25"/>
    <x v="1"/>
    <n v="1"/>
    <x v="0"/>
    <s v="N"/>
    <n v="0.12"/>
    <x v="0"/>
    <n v="0.25"/>
    <x v="0"/>
    <n v="2"/>
    <n v="0.5"/>
    <n v="0.25"/>
    <x v="0"/>
    <n v="2"/>
    <x v="1"/>
    <n v="80"/>
    <x v="2"/>
    <s v="658cf988a71be169f2f2345a"/>
    <x v="35"/>
    <n v="2006914"/>
    <n v="41"/>
    <n v="664"/>
    <n v="299750"/>
    <n v="48949"/>
    <n v="153769"/>
    <n v="793"/>
    <n v="39.799999999999997"/>
    <s v="680441b8f1d2eae1a7042f2cd2c32b8c1ff7ff1d"/>
    <n v="1"/>
    <n v="5"/>
    <n v="29"/>
    <n v="1"/>
    <n v="43"/>
    <n v="20"/>
    <n v="908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27"/>
    <s v="N"/>
    <n v="1313"/>
    <s v="NZ_LR216031.1"/>
    <n v="879"/>
    <n v="3.1696599999999999E-3"/>
    <n v="12"/>
    <n v="4"/>
    <s v="NEW"/>
    <s v="S"/>
    <n v="0.03"/>
    <s v="S"/>
    <n v="0.5"/>
    <s v="S"/>
    <n v="0.12"/>
    <x v="0"/>
    <s v="S"/>
    <n v="0.5"/>
    <s v="S"/>
    <n v="0.06"/>
    <n v="0.06"/>
    <x v="0"/>
  </r>
  <r>
    <d v="2023-05-31T00:00:00"/>
    <n v="222"/>
    <n v="3782"/>
    <x v="0"/>
    <s v="J-069584"/>
    <x v="6"/>
    <d v="2022-10-06T00:00:00"/>
    <s v="N"/>
    <x v="5"/>
    <s v="SPN_332"/>
    <s v="GPS_IN_CRL_SPN_332"/>
    <s v="ERR12765312"/>
    <n v="1"/>
    <s v="M"/>
    <x v="12"/>
    <n v="8"/>
    <x v="2"/>
    <n v="1"/>
    <x v="1"/>
    <n v="0.5"/>
    <x v="0"/>
    <s v="N"/>
    <n v="8"/>
    <x v="2"/>
    <n v="1"/>
    <x v="2"/>
    <n v="2"/>
    <n v="0.5"/>
    <n v="16"/>
    <x v="2"/>
    <n v="2"/>
    <x v="1"/>
    <n v="160"/>
    <x v="2"/>
    <s v="658cf988a71be13f12f2345c"/>
    <x v="3"/>
    <n v="2081457"/>
    <n v="57"/>
    <n v="511"/>
    <n v="221005"/>
    <n v="36516"/>
    <n v="95011"/>
    <n v="299"/>
    <n v="39.700000000000003"/>
    <n v="2697"/>
    <n v="4"/>
    <n v="16"/>
    <n v="19"/>
    <n v="15"/>
    <n v="6"/>
    <n v="20"/>
    <n v="252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NIFF01000010.1"/>
    <n v="987"/>
    <n v="3.1257300000000002E-4"/>
    <n v="13"/>
    <s v="NEW"/>
    <n v="8"/>
    <s v="R"/>
    <n v="8"/>
    <s v="I"/>
    <n v="1"/>
    <s v="S"/>
    <n v="1"/>
    <x v="0"/>
    <s v="R"/>
    <n v="2.1"/>
    <s v="R"/>
    <n v="1"/>
    <n v="4"/>
    <x v="1"/>
  </r>
  <r>
    <d v="2023-05-31T00:00:00"/>
    <n v="223"/>
    <n v="3785"/>
    <x v="0"/>
    <s v="J-128845"/>
    <x v="6"/>
    <d v="2022-10-06T00:00:00"/>
    <s v="N"/>
    <x v="27"/>
    <s v="SPN_328"/>
    <s v="GPS_IN_CRL_SPN_328"/>
    <s v="ERR12765309"/>
    <n v="72"/>
    <s v="M"/>
    <x v="15"/>
    <n v="0.25"/>
    <x v="0"/>
    <n v="0.25"/>
    <x v="1"/>
    <n v="0.5"/>
    <x v="0"/>
    <s v="N"/>
    <n v="2"/>
    <x v="2"/>
    <n v="0.25"/>
    <x v="0"/>
    <n v="2"/>
    <n v="0.5"/>
    <n v="0.25"/>
    <x v="0"/>
    <n v="2"/>
    <x v="1"/>
    <n v="80"/>
    <x v="2"/>
    <s v="658cf988a71be182e9f23459"/>
    <x v="26"/>
    <n v="2034522"/>
    <n v="31"/>
    <n v="558"/>
    <n v="260564"/>
    <n v="65629"/>
    <n v="149322"/>
    <n v="396"/>
    <n v="39.6"/>
    <s v="bb1adbb8ab56a5ed1fb97bc59df5cd74aa6c6fb8"/>
    <n v="7"/>
    <n v="121"/>
    <n v="4"/>
    <n v="4"/>
    <n v="15"/>
    <n v="20"/>
    <n v="28"/>
    <s v="folA_I100L"/>
    <s v="folP_aa_insert_57-70"/>
    <s v="both"/>
    <m/>
    <m/>
    <m/>
    <s v="mefA"/>
    <m/>
    <s v="mefA"/>
    <m/>
    <m/>
    <x v="0"/>
    <x v="0"/>
    <x v="1"/>
    <x v="0"/>
    <x v="1"/>
    <x v="0"/>
    <m/>
    <m/>
    <m/>
    <m/>
    <m/>
    <m/>
    <m/>
    <m/>
    <m/>
    <m/>
    <x v="4"/>
    <s v="Y"/>
    <n v="1313"/>
    <s v="NZ_CNPD02000001.1"/>
    <n v="940"/>
    <n v="1.4960100000000001E-3"/>
    <s v="NEW"/>
    <n v="34"/>
    <n v="44"/>
    <s v="S"/>
    <n v="0.25"/>
    <s v="S"/>
    <n v="0.5"/>
    <s v="S"/>
    <n v="0.25"/>
    <x v="0"/>
    <s v="I"/>
    <n v="1"/>
    <s v="S"/>
    <n v="0.06"/>
    <n v="0.5"/>
    <x v="0"/>
  </r>
  <r>
    <d v="2023-05-31T00:00:00"/>
    <n v="225"/>
    <n v="3374"/>
    <x v="0"/>
    <s v="J-054338"/>
    <x v="6"/>
    <d v="2022-05-25T00:00:00"/>
    <s v="N"/>
    <x v="22"/>
    <s v="SPN_337"/>
    <s v="GPS_IN_CRL_SPN_337"/>
    <s v="ERR12765316"/>
    <n v="13"/>
    <s v="F"/>
    <x v="9"/>
    <m/>
    <x v="1"/>
    <m/>
    <x v="0"/>
    <m/>
    <x v="2"/>
    <m/>
    <m/>
    <x v="1"/>
    <m/>
    <x v="1"/>
    <m/>
    <m/>
    <m/>
    <x v="1"/>
    <m/>
    <x v="0"/>
    <m/>
    <x v="1"/>
    <s v="658cf988a71be180cbf23460"/>
    <x v="2"/>
    <n v="2066270"/>
    <n v="27"/>
    <n v="518"/>
    <n v="350943"/>
    <n v="76528"/>
    <n v="223296"/>
    <n v="494"/>
    <n v="39.5"/>
    <n v="18467"/>
    <n v="12"/>
    <n v="19"/>
    <n v="4"/>
    <n v="1"/>
    <n v="6"/>
    <n v="22"/>
    <n v="5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9_length_80495_cov_27.474116"/>
    <s v="repUS43_1_CDS12738(DOp1)_CP003584"/>
    <s v="Rep_trans"/>
    <s v="repUS43_1"/>
    <n v="99.834000000000003"/>
    <n v="100"/>
    <n v="31503"/>
    <n v="32708"/>
    <n v="1"/>
    <n v="1206"/>
    <x v="26"/>
    <s v="N"/>
    <n v="1313"/>
    <s v="NZ_CRNY01000001.1"/>
    <n v="883"/>
    <n v="3.0547199999999999E-3"/>
    <n v="0"/>
    <n v="0"/>
    <n v="22"/>
    <s v="S"/>
    <n v="0.03"/>
    <s v="S"/>
    <n v="0.5"/>
    <s v="S"/>
    <n v="0.12"/>
    <x v="0"/>
    <s v="S"/>
    <n v="0.5"/>
    <s v="S"/>
    <n v="0.06"/>
    <n v="0.12"/>
    <x v="0"/>
  </r>
  <r>
    <d v="2023-12-06T00:00:00"/>
    <n v="226"/>
    <s v="SF2416"/>
    <x v="1"/>
    <s v="J-289928"/>
    <x v="6"/>
    <d v="2022-05-19T00:00:00"/>
    <s v="N"/>
    <x v="3"/>
    <s v="SPN_348"/>
    <s v="GPS_IN_CRL_SPN_348"/>
    <s v="ERR12765327"/>
    <n v="18"/>
    <s v="F"/>
    <x v="13"/>
    <n v="0.06"/>
    <x v="0"/>
    <n v="0.12"/>
    <x v="1"/>
    <n v="1"/>
    <x v="0"/>
    <m/>
    <m/>
    <x v="1"/>
    <m/>
    <x v="1"/>
    <n v="2"/>
    <n v="0.5"/>
    <n v="16"/>
    <x v="2"/>
    <m/>
    <x v="1"/>
    <n v="160"/>
    <x v="2"/>
    <s v="658cf988a71be15777f2346a"/>
    <x v="7"/>
    <n v="2304139"/>
    <n v="353"/>
    <n v="512"/>
    <n v="249272"/>
    <n v="6527"/>
    <n v="96154"/>
    <n v="198"/>
    <n v="39.1"/>
    <n v="63"/>
    <n v="2"/>
    <n v="5"/>
    <n v="36"/>
    <n v="12"/>
    <n v="17"/>
    <n v="21"/>
    <n v="14"/>
    <s v="folA_I100L"/>
    <s v="folP_aa_insert_57-70"/>
    <s v="both"/>
    <m/>
    <m/>
    <m/>
    <s v="ermB"/>
    <s v="ermB"/>
    <m/>
    <s v="tetM_8"/>
    <m/>
    <x v="0"/>
    <x v="1"/>
    <x v="1"/>
    <x v="0"/>
    <x v="0"/>
    <x v="0"/>
    <m/>
    <m/>
    <m/>
    <m/>
    <m/>
    <m/>
    <m/>
    <m/>
    <m/>
    <m/>
    <x v="7"/>
    <s v="Y"/>
    <n v="1313"/>
    <s v="NZ_CQWY01000001.1"/>
    <n v="834"/>
    <n v="4.5178099999999997E-3"/>
    <n v="17"/>
    <n v="260"/>
    <n v="416"/>
    <s v="S"/>
    <n v="1"/>
    <s v="S"/>
    <n v="0.5"/>
    <s v="S"/>
    <n v="0.5"/>
    <x v="0"/>
    <s v="R"/>
    <n v="2.1"/>
    <s v="I"/>
    <n v="0.5"/>
    <n v="2"/>
    <x v="0"/>
  </r>
  <r>
    <d v="2023-05-31T00:00:00"/>
    <n v="227"/>
    <s v="A6091"/>
    <x v="1"/>
    <s v="J-242270"/>
    <x v="6"/>
    <d v="2022-12-03T00:00:00"/>
    <s v="N"/>
    <x v="3"/>
    <s v="SPN_322"/>
    <s v="GPS_IN_CRL_SPN_322"/>
    <s v="ERR12765303"/>
    <n v="47"/>
    <s v="M"/>
    <x v="3"/>
    <m/>
    <x v="1"/>
    <m/>
    <x v="0"/>
    <m/>
    <x v="2"/>
    <m/>
    <m/>
    <x v="1"/>
    <m/>
    <x v="1"/>
    <m/>
    <m/>
    <m/>
    <x v="1"/>
    <m/>
    <x v="0"/>
    <m/>
    <x v="1"/>
    <s v="658cf988a71be106c4f23453"/>
    <x v="2"/>
    <n v="2068929"/>
    <n v="28"/>
    <n v="518"/>
    <n v="350943"/>
    <n v="73890"/>
    <n v="241952"/>
    <n v="492"/>
    <n v="39.6"/>
    <n v="18467"/>
    <n v="12"/>
    <n v="19"/>
    <n v="4"/>
    <n v="1"/>
    <n v="6"/>
    <n v="22"/>
    <n v="5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10_length_80773_cov_24.351005"/>
    <s v="repUS43_1_CDS12738(DOp1)_CP003584"/>
    <s v="Rep_trans"/>
    <s v="repUS43_1"/>
    <n v="99.834000000000003"/>
    <n v="100"/>
    <n v="31503"/>
    <n v="32708"/>
    <n v="1"/>
    <n v="1206"/>
    <x v="26"/>
    <s v="N"/>
    <n v="1313"/>
    <s v="NZ_CRNY01000001.1"/>
    <n v="881"/>
    <n v="3.1121E-3"/>
    <n v="0"/>
    <n v="0"/>
    <n v="22"/>
    <s v="S"/>
    <n v="0.03"/>
    <s v="S"/>
    <n v="0.5"/>
    <s v="S"/>
    <n v="0.12"/>
    <x v="0"/>
    <s v="S"/>
    <n v="0.5"/>
    <s v="S"/>
    <n v="0.06"/>
    <n v="0.12"/>
    <x v="0"/>
  </r>
  <r>
    <d v="2023-12-06T00:00:00"/>
    <n v="232"/>
    <s v="B18346"/>
    <x v="1"/>
    <s v="H-175893"/>
    <x v="6"/>
    <d v="2022-07-09T00:00:00"/>
    <s v="N"/>
    <x v="3"/>
    <s v="SPN_355"/>
    <s v="GPS_IN_CRL_SPN_355"/>
    <s v="ERR12765333"/>
    <n v="61"/>
    <s v="M"/>
    <x v="3"/>
    <n v="0.12"/>
    <x v="0"/>
    <n v="0.12"/>
    <x v="1"/>
    <n v="1"/>
    <x v="0"/>
    <s v="N"/>
    <n v="4"/>
    <x v="2"/>
    <n v="0.25"/>
    <x v="0"/>
    <n v="2"/>
    <n v="0.5"/>
    <n v="16"/>
    <x v="2"/>
    <n v="2"/>
    <x v="1"/>
    <n v="40"/>
    <x v="2"/>
    <s v="658cf988a71be16ab1f2346d"/>
    <x v="7"/>
    <n v="2100781"/>
    <n v="56"/>
    <n v="502"/>
    <n v="207884"/>
    <n v="37513"/>
    <n v="103467"/>
    <n v="399"/>
    <n v="39.5"/>
    <s v="21e4bf2a384951eb2e2cbf4c8f3eb725c465f113"/>
    <n v="1"/>
    <n v="5"/>
    <n v="6"/>
    <n v="1"/>
    <n v="27"/>
    <n v="20"/>
    <n v="18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5_length_112628_cov_36.516258"/>
    <s v="repUS43_1_CDS12738(DOp1)_CP003584"/>
    <s v="Rep_trans"/>
    <s v="repUS43_1"/>
    <n v="100"/>
    <n v="100"/>
    <n v="47031"/>
    <n v="48236"/>
    <n v="1206"/>
    <n v="1"/>
    <x v="32"/>
    <s v="N"/>
    <n v="1313"/>
    <s v="NZ_FYIP01000061.1"/>
    <n v="695"/>
    <n v="9.4466199999999993E-3"/>
    <n v="0"/>
    <s v="NEW"/>
    <n v="242"/>
    <s v="S"/>
    <n v="0.12"/>
    <s v="S"/>
    <n v="0.5"/>
    <s v="S"/>
    <n v="0.12"/>
    <x v="0"/>
    <s v="S"/>
    <n v="0.5"/>
    <s v="S"/>
    <n v="0.06"/>
    <n v="0.25"/>
    <x v="0"/>
  </r>
  <r>
    <d v="2022-11-16T00:00:00"/>
    <n v="233"/>
    <s v="B28011"/>
    <x v="1"/>
    <s v="J-221091"/>
    <x v="6"/>
    <d v="2022-12-11T00:00:00"/>
    <s v="N"/>
    <x v="4"/>
    <s v="SPN_209"/>
    <s v="GPS_IN_CRL_SPN_209"/>
    <s v="ERR12721817"/>
    <n v="42"/>
    <s v="M"/>
    <x v="3"/>
    <n v="0.25"/>
    <x v="0"/>
    <n v="0.12"/>
    <x v="1"/>
    <n v="0.5"/>
    <x v="0"/>
    <s v="N"/>
    <n v="8"/>
    <x v="2"/>
    <m/>
    <x v="1"/>
    <n v="2"/>
    <n v="0.5"/>
    <n v="0.25"/>
    <x v="0"/>
    <n v="2"/>
    <x v="1"/>
    <n v="160"/>
    <x v="2"/>
    <s v="658cf988a71be1eb0af23427"/>
    <x v="15"/>
    <n v="2109492"/>
    <n v="45"/>
    <n v="508"/>
    <n v="211984"/>
    <n v="46877"/>
    <n v="112429"/>
    <n v="397"/>
    <n v="39.4"/>
    <n v="373"/>
    <n v="7"/>
    <n v="13"/>
    <n v="4"/>
    <n v="5"/>
    <n v="7"/>
    <n v="88"/>
    <n v="9"/>
    <s v="folA_I100L"/>
    <s v="folP_aa_insert_57-70"/>
    <s v="both"/>
    <m/>
    <m/>
    <m/>
    <s v="ermB"/>
    <s v="ermB"/>
    <m/>
    <m/>
    <m/>
    <x v="0"/>
    <x v="1"/>
    <x v="1"/>
    <x v="0"/>
    <x v="1"/>
    <x v="0"/>
    <m/>
    <m/>
    <m/>
    <m/>
    <m/>
    <m/>
    <m/>
    <m/>
    <m/>
    <m/>
    <x v="22"/>
    <s v="N"/>
    <n v="1313"/>
    <s v="NZ_CKCO01000001.1"/>
    <n v="843"/>
    <n v="4.2398000000000002E-3"/>
    <n v="7"/>
    <n v="1"/>
    <n v="242"/>
    <s v="S"/>
    <n v="0.25"/>
    <s v="S"/>
    <n v="0.5"/>
    <s v="S"/>
    <n v="0.12"/>
    <x v="0"/>
    <s v="S"/>
    <n v="0.5"/>
    <s v="S"/>
    <n v="0.06"/>
    <n v="0.25"/>
    <x v="0"/>
  </r>
  <r>
    <d v="2022-11-16T00:00:00"/>
    <n v="234"/>
    <s v="B27832"/>
    <x v="1"/>
    <s v="J-400714"/>
    <x v="6"/>
    <d v="2022-11-11T00:00:00"/>
    <s v="N"/>
    <x v="5"/>
    <s v="SPN_213"/>
    <s v="GPS_IN_CRL_SPN_213"/>
    <s v="ERR12721822"/>
    <n v="32"/>
    <s v="M"/>
    <x v="3"/>
    <n v="4"/>
    <x v="2"/>
    <n v="1"/>
    <x v="1"/>
    <n v="0.5"/>
    <x v="0"/>
    <s v="N"/>
    <n v="8"/>
    <x v="2"/>
    <n v="1"/>
    <x v="2"/>
    <n v="2"/>
    <n v="0.5"/>
    <n v="16"/>
    <x v="2"/>
    <n v="2"/>
    <x v="1"/>
    <n v="320"/>
    <x v="2"/>
    <s v="658cf988a71be14bd9f2342b"/>
    <x v="3"/>
    <n v="2039029"/>
    <n v="42"/>
    <n v="518"/>
    <n v="220358"/>
    <n v="48548"/>
    <n v="121055"/>
    <n v="199"/>
    <n v="39.700000000000003"/>
    <n v="8359"/>
    <n v="4"/>
    <n v="16"/>
    <n v="19"/>
    <n v="15"/>
    <n v="55"/>
    <n v="20"/>
    <n v="260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AIKE01000008.1"/>
    <n v="954"/>
    <n v="1.1344300000000001E-3"/>
    <n v="13"/>
    <n v="14"/>
    <n v="20"/>
    <s v="R"/>
    <n v="8"/>
    <s v="I"/>
    <n v="1"/>
    <s v="S"/>
    <n v="1"/>
    <x v="0"/>
    <s v="R"/>
    <n v="2.1"/>
    <s v="R"/>
    <n v="1"/>
    <n v="4"/>
    <x v="1"/>
  </r>
  <r>
    <d v="2022-11-16T00:00:00"/>
    <n v="235"/>
    <s v="B27005"/>
    <x v="1"/>
    <s v="G-007812"/>
    <x v="6"/>
    <d v="2022-09-11T00:00:00"/>
    <s v="N"/>
    <x v="12"/>
    <s v="SPN_214"/>
    <s v="GPS_IN_CRL_SPN_214"/>
    <s v="ERR12721823"/>
    <n v="9"/>
    <s v="M"/>
    <x v="3"/>
    <m/>
    <x v="1"/>
    <m/>
    <x v="0"/>
    <m/>
    <x v="2"/>
    <m/>
    <m/>
    <x v="1"/>
    <m/>
    <x v="1"/>
    <m/>
    <m/>
    <m/>
    <x v="1"/>
    <m/>
    <x v="0"/>
    <m/>
    <x v="1"/>
    <s v="658cf988a71be1d222f2342c"/>
    <x v="3"/>
    <n v="2031522"/>
    <n v="44"/>
    <n v="511"/>
    <n v="222868"/>
    <n v="46170"/>
    <n v="120949"/>
    <n v="794"/>
    <n v="39.700000000000003"/>
    <n v="271"/>
    <n v="4"/>
    <n v="16"/>
    <n v="19"/>
    <n v="15"/>
    <n v="6"/>
    <n v="20"/>
    <n v="26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AGPL01000018.1"/>
    <n v="984"/>
    <n v="3.8558100000000002E-4"/>
    <n v="13"/>
    <n v="49"/>
    <n v="8"/>
    <s v="R"/>
    <n v="8"/>
    <s v="I"/>
    <n v="1"/>
    <s v="S"/>
    <n v="1"/>
    <x v="0"/>
    <s v="R"/>
    <n v="2.1"/>
    <s v="R"/>
    <n v="1"/>
    <n v="4"/>
    <x v="1"/>
  </r>
  <r>
    <d v="2023-11-01T00:00:00"/>
    <n v="236"/>
    <n v="8852"/>
    <x v="0"/>
    <s v="H-250054"/>
    <x v="6"/>
    <d v="2022-12-30T00:00:00"/>
    <s v="N"/>
    <x v="4"/>
    <s v="SPN_260"/>
    <s v="GPS_IN_CRL_SPN_260"/>
    <s v="ERR12765245"/>
    <n v="40"/>
    <s v="M"/>
    <x v="0"/>
    <n v="0.06"/>
    <x v="0"/>
    <n v="0.12"/>
    <x v="1"/>
    <n v="0.5"/>
    <x v="0"/>
    <s v="N"/>
    <n v="0.12"/>
    <x v="0"/>
    <n v="0.25"/>
    <x v="0"/>
    <n v="2"/>
    <n v="0.25"/>
    <n v="0.25"/>
    <x v="0"/>
    <n v="2"/>
    <x v="1"/>
    <n v="160"/>
    <x v="2"/>
    <s v="658cf988a71be1eefdf2343d"/>
    <x v="42"/>
    <n v="2082931"/>
    <n v="59"/>
    <n v="518"/>
    <n v="240601"/>
    <n v="35303"/>
    <n v="82814"/>
    <n v="497"/>
    <n v="39.700000000000003"/>
    <n v="15682"/>
    <n v="5"/>
    <n v="9"/>
    <n v="6"/>
    <n v="1"/>
    <n v="6"/>
    <n v="1"/>
    <n v="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8"/>
    <s v="N"/>
    <n v="1313"/>
    <s v="NZ_AIKB01000019.1"/>
    <n v="833"/>
    <n v="4.5489700000000003E-3"/>
    <n v="0"/>
    <n v="44"/>
    <s v="NEW"/>
    <s v="S"/>
    <n v="0.03"/>
    <s v="S"/>
    <n v="0.5"/>
    <s v="S"/>
    <n v="0.12"/>
    <x v="0"/>
    <s v="S"/>
    <n v="0.5"/>
    <s v="S"/>
    <n v="0.06"/>
    <n v="0.06"/>
    <x v="0"/>
  </r>
  <r>
    <d v="2023-11-01T00:00:00"/>
    <n v="238"/>
    <n v="173"/>
    <x v="0"/>
    <s v="J-430637"/>
    <x v="7"/>
    <d v="2023-01-06T00:00:00"/>
    <s v="N"/>
    <x v="23"/>
    <s v="SPN_258"/>
    <s v="GPS_IN_CRL_SPN_258"/>
    <s v="ERR12765243"/>
    <n v="9"/>
    <s v="M"/>
    <x v="9"/>
    <n v="0.25"/>
    <x v="0"/>
    <n v="0.5"/>
    <x v="1"/>
    <n v="0.5"/>
    <x v="0"/>
    <s v="N"/>
    <n v="2"/>
    <x v="2"/>
    <n v="0.25"/>
    <x v="0"/>
    <n v="2"/>
    <n v="0.5"/>
    <n v="16"/>
    <x v="2"/>
    <n v="2"/>
    <x v="1"/>
    <n v="80"/>
    <x v="2"/>
    <s v="658cf988a71be170edf2343b"/>
    <x v="22"/>
    <n v="2072185"/>
    <n v="33"/>
    <n v="531"/>
    <n v="339382"/>
    <n v="62793"/>
    <n v="169918"/>
    <n v="697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5_length_152927_cov_27.930333"/>
    <s v="repUS43_1_CDS12738(DOp1)_CP003584"/>
    <s v="Rep_trans"/>
    <s v="repUS43_1"/>
    <n v="99.751000000000005"/>
    <n v="100"/>
    <n v="49516"/>
    <n v="50721"/>
    <n v="1"/>
    <n v="1206"/>
    <x v="16"/>
    <s v="Y"/>
    <n v="1313"/>
    <s v="NZ_FECK01000001.1"/>
    <n v="906"/>
    <n v="2.40836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3-08-02T00:00:00"/>
    <n v="239"/>
    <s v="B3509"/>
    <x v="1"/>
    <s v="H-568495"/>
    <x v="7"/>
    <d v="2023-02-04T00:00:00"/>
    <s v="N"/>
    <x v="23"/>
    <s v="SPN_264"/>
    <s v="GPS_IN_CRL_SPN_264"/>
    <s v="ERR12765249"/>
    <n v="70"/>
    <s v="M"/>
    <x v="3"/>
    <n v="1"/>
    <x v="0"/>
    <n v="1"/>
    <x v="1"/>
    <n v="0.5"/>
    <x v="0"/>
    <s v="N"/>
    <n v="8"/>
    <x v="2"/>
    <n v="1"/>
    <x v="2"/>
    <n v="2"/>
    <n v="0.5"/>
    <n v="0.25"/>
    <x v="0"/>
    <n v="2"/>
    <x v="1"/>
    <n v="160"/>
    <x v="2"/>
    <s v="659502f0c4c52f47693791a9"/>
    <x v="32"/>
    <n v="2081827"/>
    <n v="50"/>
    <n v="548"/>
    <n v="152667"/>
    <n v="41636"/>
    <n v="84485"/>
    <n v="497"/>
    <n v="39.5"/>
    <s v="75b874b01290c70e04be158251f80a5cb44e94bd"/>
    <n v="7"/>
    <n v="57"/>
    <n v="1"/>
    <n v="2"/>
    <n v="6"/>
    <n v="4"/>
    <n v="1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1"/>
    <s v="Y"/>
    <n v="1313"/>
    <s v="NZ_FWQP01000355.1"/>
    <n v="864"/>
    <n v="3.6076200000000002E-3"/>
    <n v="193"/>
    <s v="NEW"/>
    <n v="36"/>
    <s v="S"/>
    <n v="1"/>
    <s v="I"/>
    <n v="1"/>
    <s v="S"/>
    <n v="0.5"/>
    <x v="0"/>
    <s v="R"/>
    <n v="2.1"/>
    <s v="I"/>
    <n v="0.5"/>
    <n v="2"/>
    <x v="0"/>
  </r>
  <r>
    <d v="2023-08-02T00:00:00"/>
    <n v="242"/>
    <n v="938"/>
    <x v="0"/>
    <s v="H-812064"/>
    <x v="7"/>
    <d v="2023-02-04T00:00:00"/>
    <s v="N"/>
    <x v="21"/>
    <s v="SPN_271"/>
    <s v="GPS_IN_CRL_SPN_271"/>
    <s v="ERR12765256"/>
    <n v="21"/>
    <s v="F"/>
    <x v="0"/>
    <n v="1"/>
    <x v="0"/>
    <n v="1"/>
    <x v="1"/>
    <n v="0.5"/>
    <x v="0"/>
    <s v="N"/>
    <n v="8"/>
    <x v="2"/>
    <n v="1"/>
    <x v="2"/>
    <n v="2"/>
    <n v="0.5"/>
    <n v="16"/>
    <x v="2"/>
    <n v="2"/>
    <x v="1"/>
    <n v="10"/>
    <x v="0"/>
    <s v="658cf988a71be13f79f23444"/>
    <x v="31"/>
    <n v="2046483"/>
    <n v="38"/>
    <n v="583"/>
    <n v="206992"/>
    <n v="53854"/>
    <n v="113177"/>
    <n v="200"/>
    <n v="39.700000000000003"/>
    <n v="14517"/>
    <n v="15"/>
    <n v="10"/>
    <n v="2"/>
    <n v="16"/>
    <n v="103"/>
    <n v="1"/>
    <n v="1"/>
    <m/>
    <s v="folP_aa_insert_57-70"/>
    <s v="folP_Ins"/>
    <m/>
    <m/>
    <m/>
    <m/>
    <m/>
    <m/>
    <m/>
    <m/>
    <x v="0"/>
    <x v="0"/>
    <x v="0"/>
    <x v="0"/>
    <x v="1"/>
    <x v="0"/>
    <m/>
    <m/>
    <m/>
    <m/>
    <m/>
    <m/>
    <m/>
    <m/>
    <m/>
    <m/>
    <x v="23"/>
    <s v="Y"/>
    <n v="1313"/>
    <s v="NZ_FDNW01000001.1"/>
    <n v="835"/>
    <n v="4.4867099999999997E-3"/>
    <n v="0"/>
    <n v="0"/>
    <n v="2"/>
    <s v="S"/>
    <n v="0.03"/>
    <s v="S"/>
    <n v="0.5"/>
    <s v="S"/>
    <n v="0.06"/>
    <x v="0"/>
    <s v="S"/>
    <n v="0.5"/>
    <s v="S"/>
    <n v="0.06"/>
    <n v="0.03"/>
    <x v="0"/>
  </r>
  <r>
    <d v="2023-08-02T00:00:00"/>
    <n v="244"/>
    <n v="698"/>
    <x v="0"/>
    <s v="J-432195"/>
    <x v="7"/>
    <d v="2023-01-27T00:00:00"/>
    <s v="N"/>
    <x v="5"/>
    <s v="SPN_265"/>
    <s v="CRL_SPN_265"/>
    <s v="ERR12765250"/>
    <n v="2"/>
    <s v="F"/>
    <x v="9"/>
    <n v="4"/>
    <x v="2"/>
    <n v="4"/>
    <x v="2"/>
    <n v="0.5"/>
    <x v="0"/>
    <s v="N"/>
    <n v="8"/>
    <x v="2"/>
    <n v="1"/>
    <x v="2"/>
    <n v="2"/>
    <n v="0.5"/>
    <n v="16"/>
    <x v="2"/>
    <n v="4"/>
    <x v="1"/>
    <n v="160"/>
    <x v="2"/>
    <s v="658cf988a71be1056ef23440"/>
    <x v="3"/>
    <n v="2065447"/>
    <n v="49"/>
    <n v="511"/>
    <n v="287335"/>
    <n v="42151"/>
    <n v="121053"/>
    <n v="686"/>
    <n v="39.700000000000003"/>
    <n v="2812"/>
    <n v="4"/>
    <n v="16"/>
    <n v="19"/>
    <n v="15"/>
    <n v="6"/>
    <n v="20"/>
    <n v="260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FHGE01000001.1"/>
    <n v="986"/>
    <n v="3.36872E-4"/>
    <n v="13"/>
    <n v="11"/>
    <s v="NEW"/>
    <s v="R"/>
    <n v="8"/>
    <s v="R"/>
    <n v="2"/>
    <s v="I"/>
    <n v="2"/>
    <x v="1"/>
    <s v="R"/>
    <n v="2.1"/>
    <s v="R"/>
    <n v="1"/>
    <n v="4"/>
    <x v="1"/>
  </r>
  <r>
    <d v="2023-08-02T00:00:00"/>
    <n v="245"/>
    <s v="B3162"/>
    <x v="1"/>
    <s v="J-167599"/>
    <x v="7"/>
    <d v="2023-01-02T00:00:00"/>
    <s v="N"/>
    <x v="12"/>
    <s v="SPN_272"/>
    <s v="GPS_IN_CRL_SPN_272"/>
    <s v="ERR12765257"/>
    <n v="40"/>
    <s v="F"/>
    <x v="3"/>
    <n v="1"/>
    <x v="0"/>
    <n v="1"/>
    <x v="1"/>
    <n v="0.5"/>
    <x v="0"/>
    <s v="N"/>
    <n v="8"/>
    <x v="2"/>
    <m/>
    <x v="1"/>
    <n v="2"/>
    <n v="0.5"/>
    <n v="16"/>
    <x v="2"/>
    <n v="2"/>
    <x v="1"/>
    <n v="160"/>
    <x v="2"/>
    <s v="659502f0c4c52f80463791ac"/>
    <x v="9"/>
    <n v="2096968"/>
    <n v="48"/>
    <n v="586"/>
    <n v="286494"/>
    <n v="43686"/>
    <n v="133737"/>
    <n v="397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6_length_119035_cov_34.092083"/>
    <s v="repUS43_1_CDS12738(DOp1)_CP003584"/>
    <s v="Rep_trans"/>
    <s v="repUS43_1"/>
    <n v="100"/>
    <n v="100"/>
    <n v="59380"/>
    <n v="60585"/>
    <n v="1206"/>
    <n v="1"/>
    <x v="10"/>
    <s v="Y"/>
    <n v="1313"/>
    <s v="NZ_VFBI01000067.1"/>
    <n v="984"/>
    <n v="3.85581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3-08-02T00:00:00"/>
    <n v="246"/>
    <s v="B3003"/>
    <x v="1"/>
    <s v="J-447508"/>
    <x v="7"/>
    <d v="2023-01-31T00:00:00"/>
    <s v="N"/>
    <x v="20"/>
    <s v="SPN_270"/>
    <s v="GPS_IN_CRL_SPN_270"/>
    <s v="ERR12765255"/>
    <n v="52"/>
    <s v="F"/>
    <x v="3"/>
    <n v="0.5"/>
    <x v="0"/>
    <n v="8"/>
    <x v="2"/>
    <n v="2"/>
    <x v="0"/>
    <s v="N"/>
    <n v="8"/>
    <x v="2"/>
    <n v="1"/>
    <x v="2"/>
    <n v="2"/>
    <n v="0.5"/>
    <n v="16"/>
    <x v="2"/>
    <n v="2"/>
    <x v="1"/>
    <n v="160"/>
    <x v="2"/>
    <s v="659502f0c4c52f4c0a3791ab"/>
    <x v="43"/>
    <n v="2127149"/>
    <n v="51"/>
    <n v="505"/>
    <n v="155330"/>
    <n v="41708"/>
    <n v="71640"/>
    <n v="596"/>
    <n v="39.5"/>
    <n v="874"/>
    <n v="7"/>
    <n v="62"/>
    <n v="1"/>
    <n v="2"/>
    <n v="6"/>
    <n v="20"/>
    <n v="5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1"/>
    <s v="Y"/>
    <n v="1313"/>
    <s v="NZ_VUOQ01000100.1"/>
    <n v="990"/>
    <n v="2.3989500000000001E-4"/>
    <n v="17"/>
    <s v="NEW"/>
    <n v="114"/>
    <s v="S"/>
    <n v="1"/>
    <s v="S"/>
    <n v="0.5"/>
    <s v="S"/>
    <n v="0.5"/>
    <x v="0"/>
    <s v="R"/>
    <n v="2.1"/>
    <s v="S"/>
    <n v="0.25"/>
    <n v="1"/>
    <x v="0"/>
  </r>
  <r>
    <d v="2023-08-02T00:00:00"/>
    <n v="247"/>
    <s v="B2996"/>
    <x v="1"/>
    <s v="J-446926"/>
    <x v="7"/>
    <d v="2023-01-31T00:00:00"/>
    <s v="N"/>
    <x v="24"/>
    <s v="SPN_263"/>
    <s v="GPS_IN_CRL_SPN_263"/>
    <s v="ERR12765248"/>
    <n v="57"/>
    <s v="M"/>
    <x v="3"/>
    <n v="1"/>
    <x v="0"/>
    <n v="0.5"/>
    <x v="1"/>
    <n v="0.5"/>
    <x v="0"/>
    <s v="N"/>
    <n v="8"/>
    <x v="2"/>
    <n v="1"/>
    <x v="2"/>
    <n v="2"/>
    <n v="0.5"/>
    <n v="0.25"/>
    <x v="0"/>
    <n v="2"/>
    <x v="1"/>
    <n v="160"/>
    <x v="2"/>
    <s v="658cf988a71be1eba4f2343e"/>
    <x v="22"/>
    <n v="2233569"/>
    <n v="249"/>
    <n v="531"/>
    <n v="426842"/>
    <n v="8970"/>
    <n v="168549"/>
    <n v="799"/>
    <n v="39.700000000000003"/>
    <n v="1233"/>
    <n v="10"/>
    <n v="11"/>
    <n v="34"/>
    <n v="16"/>
    <n v="15"/>
    <n v="1"/>
    <n v="145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1_length_426842_cov_33.892697"/>
    <s v="repUS43_1_CDS12738(DOp1)_CP003584"/>
    <s v="Rep_trans"/>
    <s v="repUS43_1"/>
    <n v="99.751000000000005"/>
    <n v="100"/>
    <n v="102208"/>
    <n v="103413"/>
    <n v="1206"/>
    <n v="1"/>
    <x v="16"/>
    <s v="Y"/>
    <n v="1313"/>
    <s v="NZ_FECK01000001.1"/>
    <n v="855"/>
    <n v="3.8757800000000001E-3"/>
    <n v="84"/>
    <n v="141"/>
    <n v="229"/>
    <s v="S"/>
    <n v="0.25"/>
    <s v="S"/>
    <n v="0.5"/>
    <s v="S"/>
    <n v="0.12"/>
    <x v="0"/>
    <s v="S"/>
    <n v="0.5"/>
    <s v="S"/>
    <n v="0.12"/>
    <n v="0.25"/>
    <x v="0"/>
  </r>
  <r>
    <d v="2023-08-02T00:00:00"/>
    <n v="249"/>
    <n v="769"/>
    <x v="0"/>
    <s v="J-446391"/>
    <x v="7"/>
    <d v="2023-01-31T00:00:00"/>
    <s v="N"/>
    <x v="4"/>
    <s v="SPN_268"/>
    <s v="GPS_IN_CRL_SPN_268"/>
    <s v="ERR12765253"/>
    <n v="9"/>
    <s v="F"/>
    <x v="12"/>
    <n v="0.06"/>
    <x v="0"/>
    <n v="0.25"/>
    <x v="1"/>
    <n v="0.5"/>
    <x v="0"/>
    <s v="N"/>
    <n v="0.12"/>
    <x v="0"/>
    <n v="0.25"/>
    <x v="0"/>
    <n v="2"/>
    <n v="0.5"/>
    <n v="0.25"/>
    <x v="0"/>
    <n v="2"/>
    <x v="1"/>
    <n v="80"/>
    <x v="2"/>
    <s v="658cf988a71be160c7f23442"/>
    <x v="7"/>
    <n v="2075922"/>
    <n v="41"/>
    <n v="552"/>
    <n v="290007"/>
    <n v="50632"/>
    <n v="107775"/>
    <n v="399"/>
    <n v="39.6"/>
    <s v="0fe83013b7a05b567441ab1105d98319a661b75b"/>
    <n v="2"/>
    <n v="11"/>
    <s v="2e5876eafaed9ce33522b95db9594388ef097e3f"/>
    <n v="3"/>
    <n v="9"/>
    <n v="33"/>
    <n v="309"/>
    <s v="folA_I100L"/>
    <s v="folP_aa_insert_57-70"/>
    <s v="both"/>
    <m/>
    <m/>
    <m/>
    <m/>
    <m/>
    <m/>
    <m/>
    <m/>
    <x v="0"/>
    <x v="0"/>
    <x v="0"/>
    <x v="0"/>
    <x v="1"/>
    <x v="0"/>
    <m/>
    <m/>
    <m/>
    <m/>
    <m/>
    <m/>
    <m/>
    <m/>
    <m/>
    <m/>
    <x v="6"/>
    <s v="N"/>
    <n v="1313"/>
    <s v="NZ_FDBJ01000001.1"/>
    <n v="702"/>
    <n v="9.1656499999999991E-3"/>
    <n v="2"/>
    <n v="4"/>
    <n v="229"/>
    <s v="S"/>
    <n v="0.06"/>
    <s v="S"/>
    <n v="0.5"/>
    <s v="S"/>
    <n v="0.12"/>
    <x v="0"/>
    <s v="S"/>
    <n v="0.5"/>
    <s v="S"/>
    <n v="0.06"/>
    <n v="0.12"/>
    <x v="0"/>
  </r>
  <r>
    <d v="2023-08-02T00:00:00"/>
    <n v="250"/>
    <n v="745"/>
    <x v="0"/>
    <s v="J-436223"/>
    <x v="7"/>
    <d v="2023-01-10T00:00:00"/>
    <s v="N"/>
    <x v="15"/>
    <s v="SPN_266"/>
    <s v="GPS_IN_CRL_SPN_266"/>
    <s v="ERR12765251"/>
    <n v="76"/>
    <s v="M"/>
    <x v="0"/>
    <n v="1"/>
    <x v="0"/>
    <n v="0.5"/>
    <x v="1"/>
    <n v="4"/>
    <x v="1"/>
    <s v="N"/>
    <n v="8"/>
    <x v="2"/>
    <n v="1"/>
    <x v="2"/>
    <n v="2"/>
    <n v="0.5"/>
    <n v="16"/>
    <x v="2"/>
    <n v="2"/>
    <x v="1"/>
    <n v="160"/>
    <x v="2"/>
    <s v="659502f0c4c52fdc6b3791aa"/>
    <x v="2"/>
    <n v="2120727"/>
    <n v="39"/>
    <n v="587"/>
    <n v="426993"/>
    <n v="54377"/>
    <n v="184402"/>
    <n v="497"/>
    <n v="39.5"/>
    <n v="13727"/>
    <n v="12"/>
    <n v="19"/>
    <n v="2"/>
    <n v="1"/>
    <n v="6"/>
    <n v="22"/>
    <n v="26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33"/>
    <s v="N"/>
    <n v="1313"/>
    <s v="NZ_CRNY01000001.1"/>
    <n v="862"/>
    <n v="3.6668600000000001E-3"/>
    <n v="17"/>
    <n v="16"/>
    <n v="205"/>
    <s v="S"/>
    <n v="1"/>
    <s v="S"/>
    <n v="0.5"/>
    <s v="S"/>
    <n v="0.5"/>
    <x v="0"/>
    <s v="R"/>
    <n v="2.1"/>
    <s v="I"/>
    <n v="0.5"/>
    <n v="2"/>
    <x v="0"/>
  </r>
  <r>
    <d v="2023-03-15T00:00:00"/>
    <n v="251"/>
    <n v="1715"/>
    <x v="0"/>
    <s v="D-976830"/>
    <x v="7"/>
    <d v="2023-02-23T00:00:00"/>
    <s v="N"/>
    <x v="15"/>
    <s v="SPN_286"/>
    <s v="GPS_IN_CRL_SPN_286"/>
    <s v="ERR12765271"/>
    <n v="47"/>
    <s v="F"/>
    <x v="0"/>
    <n v="1"/>
    <x v="0"/>
    <n v="0.5"/>
    <x v="1"/>
    <n v="0.5"/>
    <x v="0"/>
    <s v="N"/>
    <n v="0.12"/>
    <x v="0"/>
    <n v="0.25"/>
    <x v="0"/>
    <n v="2"/>
    <n v="0.5"/>
    <n v="4"/>
    <x v="2"/>
    <n v="2"/>
    <x v="1"/>
    <n v="160"/>
    <x v="2"/>
    <s v="659502f0c4c52f481d3791af"/>
    <x v="2"/>
    <n v="2080764"/>
    <n v="27"/>
    <n v="575"/>
    <n v="283840"/>
    <n v="77065"/>
    <n v="183032"/>
    <n v="297"/>
    <n v="39.6"/>
    <n v="13727"/>
    <n v="12"/>
    <n v="19"/>
    <n v="2"/>
    <n v="1"/>
    <n v="6"/>
    <n v="22"/>
    <n v="26"/>
    <s v="folA_I100L"/>
    <s v="folP_aa_insert_57-70"/>
    <s v="both"/>
    <m/>
    <m/>
    <m/>
    <m/>
    <m/>
    <m/>
    <s v="tetM_12"/>
    <m/>
    <x v="0"/>
    <x v="0"/>
    <x v="0"/>
    <x v="0"/>
    <x v="0"/>
    <x v="0"/>
    <s v="NODE_11_length_75083_cov_21.384909"/>
    <s v="repUS43_1_CDS12738(DOp1)_CP003584"/>
    <s v="Rep_trans"/>
    <s v="repUS43_1"/>
    <n v="99.834000000000003"/>
    <n v="100"/>
    <n v="31503"/>
    <n v="32708"/>
    <n v="1"/>
    <n v="1206"/>
    <x v="13"/>
    <s v="N"/>
    <n v="1313"/>
    <s v="NZ_CMOT01000001.1"/>
    <n v="868"/>
    <n v="3.4897499999999998E-3"/>
    <n v="17"/>
    <n v="16"/>
    <n v="205"/>
    <s v="S"/>
    <n v="1"/>
    <s v="S"/>
    <n v="0.5"/>
    <s v="S"/>
    <n v="0.5"/>
    <x v="0"/>
    <s v="R"/>
    <n v="2.1"/>
    <s v="I"/>
    <n v="0.5"/>
    <n v="2"/>
    <x v="0"/>
  </r>
  <r>
    <d v="2023-03-15T00:00:00"/>
    <n v="252"/>
    <n v="1794"/>
    <x v="0"/>
    <s v="J-283219"/>
    <x v="7"/>
    <d v="2023-02-27T00:00:00"/>
    <s v="N"/>
    <x v="28"/>
    <s v="SPN_287"/>
    <s v="GPS_IN_CRL_SPN_287"/>
    <s v="ERR12765272"/>
    <n v="19"/>
    <s v="F"/>
    <x v="0"/>
    <n v="1"/>
    <x v="0"/>
    <n v="1"/>
    <x v="1"/>
    <n v="0.5"/>
    <x v="0"/>
    <s v="N"/>
    <n v="8"/>
    <x v="2"/>
    <n v="0.25"/>
    <x v="0"/>
    <n v="2"/>
    <n v="0.5"/>
    <n v="16"/>
    <x v="2"/>
    <n v="2"/>
    <x v="1"/>
    <n v="160"/>
    <x v="2"/>
    <s v="658cf988a71be1227ef2344b"/>
    <x v="9"/>
    <n v="2134520"/>
    <n v="50"/>
    <n v="557"/>
    <n v="227478"/>
    <n v="42690"/>
    <n v="92863"/>
    <n v="487"/>
    <n v="39.6"/>
    <s v="16903d5298685709e6bc7d4c7b1d3db3ec4cd3c7"/>
    <n v="7"/>
    <n v="11"/>
    <n v="10"/>
    <n v="1"/>
    <s v="48558f050bd1229a0f05c9ad59adea6949f4323e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7_length_92863_cov_23.212140"/>
    <s v="repUS43_1_CDS12738(DOp1)_CP003584"/>
    <s v="Rep_trans"/>
    <s v="repUS43_1"/>
    <n v="100"/>
    <n v="100"/>
    <n v="59381"/>
    <n v="60586"/>
    <n v="1206"/>
    <n v="1"/>
    <x v="34"/>
    <s v="N"/>
    <n v="1313"/>
    <s v="NZ_VFBI01000067.1"/>
    <n v="985"/>
    <n v="3.61208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3-03-15T00:00:00"/>
    <n v="253"/>
    <n v="1777"/>
    <x v="0"/>
    <s v="J-463577"/>
    <x v="7"/>
    <d v="2023-02-27T00:00:00"/>
    <s v="N"/>
    <x v="15"/>
    <s v="SPN_284"/>
    <s v="GPS_IN_CRL_SPN_284"/>
    <s v="ERR12765269"/>
    <n v="56"/>
    <s v="F"/>
    <x v="0"/>
    <n v="1"/>
    <x v="0"/>
    <n v="1"/>
    <x v="1"/>
    <n v="16"/>
    <x v="1"/>
    <s v="N"/>
    <n v="8"/>
    <x v="2"/>
    <n v="1"/>
    <x v="2"/>
    <n v="2"/>
    <n v="0.5"/>
    <n v="16"/>
    <x v="2"/>
    <n v="2"/>
    <x v="1"/>
    <n v="80"/>
    <x v="2"/>
    <s v="658cf988a71be1623bf23448"/>
    <x v="2"/>
    <n v="2115657"/>
    <n v="29"/>
    <n v="584"/>
    <n v="387900"/>
    <n v="72953"/>
    <n v="183677"/>
    <n v="397"/>
    <n v="39.4"/>
    <n v="13727"/>
    <n v="12"/>
    <n v="19"/>
    <n v="2"/>
    <n v="1"/>
    <n v="6"/>
    <n v="22"/>
    <n v="26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13"/>
    <s v="N"/>
    <n v="1313"/>
    <s v="NZ_CRNY01000001.1"/>
    <n v="869"/>
    <n v="3.4604000000000002E-3"/>
    <n v="17"/>
    <n v="16"/>
    <n v="205"/>
    <s v="S"/>
    <n v="1"/>
    <s v="S"/>
    <n v="0.5"/>
    <s v="S"/>
    <n v="0.5"/>
    <x v="0"/>
    <s v="R"/>
    <n v="2.1"/>
    <s v="I"/>
    <n v="0.5"/>
    <n v="2"/>
    <x v="0"/>
  </r>
  <r>
    <d v="2023-03-15T00:00:00"/>
    <n v="254"/>
    <n v="1628"/>
    <x v="0"/>
    <s v="J-052104"/>
    <x v="7"/>
    <d v="2023-02-22T00:00:00"/>
    <s v="N"/>
    <x v="15"/>
    <s v="SPN_285"/>
    <s v="GPS_IN_CRL_SPN_285"/>
    <s v="ERR12765270"/>
    <n v="53"/>
    <s v="F"/>
    <x v="0"/>
    <n v="1"/>
    <x v="0"/>
    <n v="1"/>
    <x v="1"/>
    <n v="16"/>
    <x v="1"/>
    <s v="N"/>
    <n v="8"/>
    <x v="2"/>
    <n v="0.25"/>
    <x v="0"/>
    <n v="2"/>
    <n v="0.5"/>
    <n v="16"/>
    <x v="2"/>
    <n v="2"/>
    <x v="1"/>
    <n v="80"/>
    <x v="2"/>
    <s v="659502f0c4c52f68383791ae"/>
    <x v="7"/>
    <n v="2097902"/>
    <n v="40"/>
    <n v="505"/>
    <n v="326057"/>
    <n v="52447"/>
    <n v="140158"/>
    <n v="1191"/>
    <n v="39.6"/>
    <s v="8a5ddde61a528263e0d0756860581b39ef285fcb"/>
    <n v="1"/>
    <n v="19"/>
    <n v="2"/>
    <n v="18"/>
    <n v="13"/>
    <n v="22"/>
    <s v="66bfe91a1f06221e0cd56b2192b93a4c569a54c8"/>
    <s v="folA_I100L"/>
    <s v="folP_aa_insert_57-70"/>
    <s v="both"/>
    <m/>
    <m/>
    <m/>
    <s v="mefA"/>
    <m/>
    <s v="mefA"/>
    <s v="tetM_2"/>
    <m/>
    <x v="0"/>
    <x v="0"/>
    <x v="1"/>
    <x v="0"/>
    <x v="0"/>
    <x v="0"/>
    <s v="NODE_12_length_53661_cov_31.030712"/>
    <s v="repUS43_1_CDS12738(DOp1)_CP003584"/>
    <s v="Rep_trans"/>
    <s v="repUS43_1"/>
    <n v="95.025000000000006"/>
    <n v="100"/>
    <n v="20488"/>
    <n v="21693"/>
    <n v="1206"/>
    <n v="1"/>
    <x v="13"/>
    <s v="N"/>
    <n v="1313"/>
    <s v="NZ_CRNY01000001.1"/>
    <n v="844"/>
    <n v="4.2091799999999999E-3"/>
    <n v="17"/>
    <s v="NEW"/>
    <n v="8"/>
    <s v="S"/>
    <n v="1"/>
    <s v="S"/>
    <n v="0.5"/>
    <s v="S"/>
    <n v="0.5"/>
    <x v="0"/>
    <s v="R"/>
    <n v="2.1"/>
    <s v="I"/>
    <n v="0.5"/>
    <n v="2"/>
    <x v="0"/>
  </r>
  <r>
    <d v="2023-03-15T00:00:00"/>
    <n v="256"/>
    <n v="1680"/>
    <x v="0"/>
    <s v="J-427499"/>
    <x v="7"/>
    <d v="2023-02-23T00:00:00"/>
    <s v="N"/>
    <x v="4"/>
    <s v="SPN_283"/>
    <s v="GPS_IN_CRL_SPN_283"/>
    <s v="ERR12765268"/>
    <n v="1"/>
    <s v="M"/>
    <x v="9"/>
    <n v="2"/>
    <x v="0"/>
    <n v="1"/>
    <x v="1"/>
    <n v="0.5"/>
    <x v="0"/>
    <s v="N"/>
    <n v="8"/>
    <x v="2"/>
    <n v="1"/>
    <x v="2"/>
    <n v="2"/>
    <n v="0.5"/>
    <n v="16"/>
    <x v="2"/>
    <n v="2"/>
    <x v="1"/>
    <n v="160"/>
    <x v="2"/>
    <s v="659502f0c4c52f87843791ad"/>
    <x v="6"/>
    <n v="2067362"/>
    <n v="39"/>
    <n v="512"/>
    <n v="329838"/>
    <n v="53009"/>
    <n v="115072"/>
    <n v="200"/>
    <n v="39.6"/>
    <n v="63"/>
    <n v="2"/>
    <n v="5"/>
    <n v="36"/>
    <n v="12"/>
    <n v="17"/>
    <n v="21"/>
    <n v="14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7"/>
    <s v="Y"/>
    <n v="1313"/>
    <s v="NZ_CFGM01000001.1"/>
    <n v="935"/>
    <n v="1.6270900000000001E-3"/>
    <n v="13"/>
    <s v="NEW"/>
    <n v="8"/>
    <s v="S"/>
    <n v="2"/>
    <s v="I"/>
    <n v="1"/>
    <s v="S"/>
    <n v="1"/>
    <x v="0"/>
    <s v="R"/>
    <n v="2.1"/>
    <s v="I"/>
    <n v="0.5"/>
    <n v="2"/>
    <x v="0"/>
  </r>
  <r>
    <d v="2023-03-15T00:00:00"/>
    <n v="257"/>
    <n v="1513"/>
    <x v="0"/>
    <s v="J-392995"/>
    <x v="7"/>
    <d v="2023-02-19T00:00:00"/>
    <s v="N"/>
    <x v="4"/>
    <s v="SPN_280"/>
    <s v="GPS_IN_CRL_SPN_280"/>
    <s v="ERR12765265"/>
    <n v="3"/>
    <s v="F"/>
    <x v="4"/>
    <n v="0.2"/>
    <x v="0"/>
    <n v="0.25"/>
    <x v="1"/>
    <n v="1"/>
    <x v="0"/>
    <s v="N"/>
    <n v="8"/>
    <x v="2"/>
    <n v="0.25"/>
    <x v="0"/>
    <n v="2"/>
    <n v="0.25"/>
    <n v="16"/>
    <x v="2"/>
    <n v="2"/>
    <x v="1"/>
    <n v="160"/>
    <x v="2"/>
    <s v="658cf988a71be1caebf23446"/>
    <x v="6"/>
    <n v="2141686"/>
    <n v="64"/>
    <n v="512"/>
    <n v="255631"/>
    <n v="33463"/>
    <n v="123978"/>
    <n v="299"/>
    <n v="39.6"/>
    <s v="ceb370f54426cf1c77ca480f78972c9b7ffa6d65"/>
    <n v="2"/>
    <n v="5"/>
    <n v="4"/>
    <n v="12"/>
    <n v="17"/>
    <n v="21"/>
    <n v="773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3_length_185159_cov_29.363131"/>
    <s v="repUS43_1_CDS12738(DOp1)_CP003584"/>
    <s v="Rep_trans"/>
    <s v="repUS43_1"/>
    <n v="99.834000000000003"/>
    <n v="100"/>
    <n v="132846"/>
    <n v="134051"/>
    <n v="1206"/>
    <n v="1"/>
    <x v="7"/>
    <s v="Y"/>
    <n v="1313"/>
    <s v="NZ_CFGM01000001.1"/>
    <n v="936"/>
    <n v="1.6007899999999999E-3"/>
    <n v="24"/>
    <s v="NEW"/>
    <s v="NEW"/>
    <s v="S"/>
    <n v="0.5"/>
    <s v="S"/>
    <n v="0.5"/>
    <s v="S"/>
    <n v="0.25"/>
    <x v="0"/>
    <s v="S"/>
    <n v="0.5"/>
    <s v="S"/>
    <n v="0.12"/>
    <n v="0.5"/>
    <x v="0"/>
  </r>
  <r>
    <d v="2023-03-15T00:00:00"/>
    <n v="259"/>
    <n v="1910"/>
    <x v="0"/>
    <s v="J-464637"/>
    <x v="7"/>
    <d v="2023-02-03T00:00:00"/>
    <s v="N"/>
    <x v="15"/>
    <s v="SPN_288"/>
    <s v="GPS_IN_CRL_SPN_288"/>
    <s v="ERR12765273"/>
    <n v="62"/>
    <s v="F"/>
    <x v="0"/>
    <n v="1"/>
    <x v="0"/>
    <n v="1"/>
    <x v="1"/>
    <n v="8"/>
    <x v="1"/>
    <s v="N"/>
    <n v="8"/>
    <x v="2"/>
    <n v="1"/>
    <x v="2"/>
    <n v="2"/>
    <n v="0.5"/>
    <n v="16"/>
    <x v="2"/>
    <n v="2"/>
    <x v="1"/>
    <n v="80"/>
    <x v="2"/>
    <s v="658cf988a71be16510f2344c"/>
    <x v="2"/>
    <n v="2084995"/>
    <n v="35"/>
    <n v="588"/>
    <n v="427343"/>
    <n v="59571"/>
    <n v="180493"/>
    <n v="689"/>
    <n v="39.6"/>
    <n v="13727"/>
    <n v="12"/>
    <n v="19"/>
    <n v="2"/>
    <n v="1"/>
    <n v="6"/>
    <n v="22"/>
    <n v="26"/>
    <s v="folA_I100L"/>
    <s v="folP_aa_insert_57-70"/>
    <s v="both"/>
    <m/>
    <m/>
    <m/>
    <s v="ermB"/>
    <s v="ermB"/>
    <m/>
    <s v="tetM_12"/>
    <m/>
    <x v="0"/>
    <x v="1"/>
    <x v="1"/>
    <x v="0"/>
    <x v="0"/>
    <x v="0"/>
    <m/>
    <m/>
    <m/>
    <m/>
    <m/>
    <m/>
    <m/>
    <m/>
    <m/>
    <m/>
    <x v="13"/>
    <s v="N"/>
    <n v="1313"/>
    <s v="NZ_CMOT01000001.1"/>
    <n v="854"/>
    <n v="3.9058299999999999E-3"/>
    <n v="17"/>
    <n v="16"/>
    <n v="205"/>
    <s v="S"/>
    <n v="1"/>
    <s v="S"/>
    <n v="0.5"/>
    <s v="S"/>
    <n v="0.5"/>
    <x v="0"/>
    <s v="R"/>
    <n v="2.1"/>
    <s v="I"/>
    <n v="0.5"/>
    <n v="2"/>
    <x v="0"/>
  </r>
  <r>
    <d v="2023-03-15T00:00:00"/>
    <n v="261"/>
    <n v="1713"/>
    <x v="0"/>
    <s v="J-368376"/>
    <x v="7"/>
    <d v="2023-02-24T00:00:00"/>
    <s v="N"/>
    <x v="15"/>
    <s v="SPN_289"/>
    <s v="GPS_IN_CRL_SPN_289"/>
    <s v="ERR12765274"/>
    <n v="51"/>
    <s v="M"/>
    <x v="0"/>
    <n v="1"/>
    <x v="0"/>
    <n v="1"/>
    <x v="1"/>
    <n v="0.5"/>
    <x v="0"/>
    <s v="N"/>
    <n v="8"/>
    <x v="2"/>
    <n v="1"/>
    <x v="2"/>
    <n v="2"/>
    <n v="0.12"/>
    <n v="16"/>
    <x v="2"/>
    <n v="2"/>
    <x v="1"/>
    <n v="80"/>
    <x v="2"/>
    <s v="658cf988a71be13fe9f2344d"/>
    <x v="6"/>
    <n v="2144696"/>
    <n v="67"/>
    <n v="513"/>
    <n v="294813"/>
    <n v="32010"/>
    <n v="86572"/>
    <n v="196"/>
    <n v="39.5"/>
    <n v="1710"/>
    <n v="2"/>
    <n v="5"/>
    <n v="36"/>
    <n v="12"/>
    <n v="17"/>
    <n v="21"/>
    <n v="26"/>
    <s v="folA_I100L"/>
    <s v="folP_aa_insert_57-70"/>
    <s v="both"/>
    <m/>
    <m/>
    <m/>
    <s v="ermB"/>
    <s v="ermB"/>
    <m/>
    <s v="tetM_2"/>
    <m/>
    <x v="0"/>
    <x v="1"/>
    <x v="1"/>
    <x v="0"/>
    <x v="0"/>
    <x v="0"/>
    <m/>
    <m/>
    <m/>
    <m/>
    <m/>
    <m/>
    <m/>
    <m/>
    <m/>
    <m/>
    <x v="13"/>
    <s v="N"/>
    <n v="1313"/>
    <s v="NZ_CIJY01000001.1"/>
    <n v="873"/>
    <n v="3.34352E-3"/>
    <n v="147"/>
    <n v="16"/>
    <n v="8"/>
    <s v="S"/>
    <n v="1"/>
    <s v="I"/>
    <n v="1"/>
    <s v="S"/>
    <n v="0.5"/>
    <x v="0"/>
    <s v="R"/>
    <n v="2.1"/>
    <s v="I"/>
    <n v="0.5"/>
    <n v="2"/>
    <x v="0"/>
  </r>
  <r>
    <d v="2023-03-15T00:00:00"/>
    <n v="263"/>
    <n v="2201"/>
    <x v="0"/>
    <s v="J-393140"/>
    <x v="7"/>
    <d v="2023-03-11T00:00:00"/>
    <s v="N"/>
    <x v="18"/>
    <s v="SPN_292"/>
    <s v="GPS_IN_CRL_SPN_292"/>
    <s v="ERR12765277"/>
    <n v="32"/>
    <s v="M"/>
    <x v="0"/>
    <n v="4"/>
    <x v="2"/>
    <n v="1"/>
    <x v="1"/>
    <n v="0.5"/>
    <x v="0"/>
    <s v="N"/>
    <n v="8"/>
    <x v="2"/>
    <n v="1"/>
    <x v="2"/>
    <n v="2"/>
    <n v="0.5"/>
    <n v="16"/>
    <x v="2"/>
    <n v="2"/>
    <x v="1"/>
    <n v="160"/>
    <x v="2"/>
    <s v="658cf988a71be1229df2344e"/>
    <x v="3"/>
    <n v="2023015"/>
    <n v="42"/>
    <n v="511"/>
    <n v="350389"/>
    <n v="48167"/>
    <n v="121053"/>
    <n v="292"/>
    <n v="39.799999999999997"/>
    <n v="320"/>
    <n v="4"/>
    <n v="16"/>
    <n v="19"/>
    <n v="15"/>
    <n v="6"/>
    <n v="20"/>
    <n v="1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2"/>
    <s v="Y"/>
    <n v="1313"/>
    <s v="NZ_FFTV01000001.1"/>
    <n v="994"/>
    <n v="1.4350300000000001E-4"/>
    <n v="13"/>
    <n v="11"/>
    <n v="16"/>
    <s v="R"/>
    <n v="8"/>
    <s v="R"/>
    <n v="2"/>
    <s v="I"/>
    <n v="2"/>
    <x v="1"/>
    <s v="R"/>
    <n v="2.1"/>
    <s v="R"/>
    <n v="1"/>
    <n v="4"/>
    <x v="1"/>
  </r>
  <r>
    <d v="2023-04-13T00:00:00"/>
    <n v="265"/>
    <n v="2559"/>
    <x v="0"/>
    <s v="J-400797"/>
    <x v="7"/>
    <d v="2023-03-22T00:00:00"/>
    <s v="N"/>
    <x v="23"/>
    <s v="SPN_310"/>
    <s v="GPS_IN_CRL_SPN_310"/>
    <s v="ERR12765294"/>
    <n v="58"/>
    <s v="F"/>
    <x v="0"/>
    <n v="2"/>
    <x v="0"/>
    <n v="2"/>
    <x v="2"/>
    <n v="0.5"/>
    <x v="0"/>
    <s v="N"/>
    <n v="8"/>
    <x v="2"/>
    <n v="1"/>
    <x v="2"/>
    <n v="2"/>
    <n v="0.5"/>
    <n v="16"/>
    <x v="2"/>
    <n v="2"/>
    <x v="1"/>
    <n v="160"/>
    <x v="2"/>
    <s v="658cf988a71be177a9f23452"/>
    <x v="3"/>
    <n v="2062376"/>
    <n v="56"/>
    <n v="511"/>
    <n v="276971"/>
    <n v="36828"/>
    <n v="78952"/>
    <n v="389"/>
    <n v="39.700000000000003"/>
    <n v="320"/>
    <n v="4"/>
    <n v="16"/>
    <n v="19"/>
    <n v="15"/>
    <n v="6"/>
    <n v="20"/>
    <n v="1"/>
    <s v="folA_I100L"/>
    <s v="folP_aa_insert_57-70"/>
    <s v="both"/>
    <m/>
    <m/>
    <m/>
    <s v="both"/>
    <s v="ermB"/>
    <s v="mefA"/>
    <m/>
    <m/>
    <x v="0"/>
    <x v="1"/>
    <x v="1"/>
    <x v="0"/>
    <x v="0"/>
    <x v="0"/>
    <m/>
    <m/>
    <m/>
    <m/>
    <m/>
    <m/>
    <m/>
    <m/>
    <m/>
    <m/>
    <x v="3"/>
    <s v="Y"/>
    <n v="1313"/>
    <s v="NZ_CNPT02000001.1"/>
    <n v="987"/>
    <n v="3.1257300000000002E-4"/>
    <n v="13"/>
    <n v="11"/>
    <n v="16"/>
    <s v="R"/>
    <n v="8"/>
    <s v="R"/>
    <n v="2"/>
    <s v="I"/>
    <n v="2"/>
    <x v="1"/>
    <s v="R"/>
    <n v="2.1"/>
    <s v="R"/>
    <n v="1"/>
    <n v="4"/>
    <x v="1"/>
  </r>
  <r>
    <d v="2023-04-13T00:00:00"/>
    <n v="266"/>
    <n v="2639"/>
    <x v="0"/>
    <s v="G-335687"/>
    <x v="7"/>
    <d v="2023-03-24T00:00:00"/>
    <s v="N"/>
    <x v="24"/>
    <s v="SPN_305"/>
    <s v="GPS_IN_CRL_SPN_305"/>
    <s v="ERR12765290"/>
    <n v="42"/>
    <s v="F"/>
    <x v="0"/>
    <n v="2"/>
    <x v="0"/>
    <n v="1"/>
    <x v="1"/>
    <n v="1"/>
    <x v="0"/>
    <s v="N"/>
    <n v="4"/>
    <x v="2"/>
    <n v="1"/>
    <x v="2"/>
    <n v="2"/>
    <n v="0.5"/>
    <n v="16"/>
    <x v="2"/>
    <n v="2"/>
    <x v="1"/>
    <n v="160"/>
    <x v="2"/>
    <s v="658cf988a71be11b72f2344f"/>
    <x v="2"/>
    <n v="2121248"/>
    <n v="40"/>
    <n v="541"/>
    <n v="420616"/>
    <n v="53031"/>
    <n v="130916"/>
    <n v="694"/>
    <n v="39.5"/>
    <s v="32cb08fcada0ebcdb5ae3e00d3dde8fec01d8519"/>
    <n v="12"/>
    <n v="19"/>
    <n v="54"/>
    <n v="17"/>
    <n v="6"/>
    <n v="115"/>
    <n v="14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11_length_52043_cov_24.517519"/>
    <s v="repUS43_1_CDS12738(DOp1)_CP003584"/>
    <s v="Rep_trans"/>
    <s v="repUS43_1"/>
    <n v="99.834000000000003"/>
    <n v="100"/>
    <n v="31502"/>
    <n v="32707"/>
    <n v="1"/>
    <n v="1206"/>
    <x v="15"/>
    <s v="N"/>
    <n v="1313"/>
    <s v="NZ_CFQP02000001.1"/>
    <n v="838"/>
    <n v="4.3937200000000003E-3"/>
    <n v="17"/>
    <s v="NEW"/>
    <n v="8"/>
    <s v="S"/>
    <n v="1"/>
    <s v="S"/>
    <n v="0.5"/>
    <s v="S"/>
    <n v="0.5"/>
    <x v="0"/>
    <s v="R"/>
    <n v="2.1"/>
    <s v="I"/>
    <n v="0.5"/>
    <n v="2"/>
    <x v="0"/>
  </r>
  <r>
    <d v="2023-04-13T00:00:00"/>
    <n v="267"/>
    <n v="2634"/>
    <x v="0"/>
    <s v="J-422106"/>
    <x v="7"/>
    <d v="2023-03-23T00:00:00"/>
    <s v="N"/>
    <x v="4"/>
    <s v="SPN_306"/>
    <s v="GPS_IN_CRL_SPN_306"/>
    <s v="ERR12765291"/>
    <n v="63"/>
    <s v="M"/>
    <x v="18"/>
    <n v="1"/>
    <x v="0"/>
    <n v="1"/>
    <x v="1"/>
    <n v="0.25"/>
    <x v="0"/>
    <s v="N"/>
    <n v="8"/>
    <x v="2"/>
    <n v="0.25"/>
    <x v="0"/>
    <n v="2"/>
    <n v="0.5"/>
    <n v="16"/>
    <x v="2"/>
    <n v="2"/>
    <x v="1"/>
    <n v="160"/>
    <x v="2"/>
    <s v="658cf988a71be19671f23450"/>
    <x v="9"/>
    <n v="2099574"/>
    <n v="60"/>
    <n v="504"/>
    <n v="258030"/>
    <n v="34992"/>
    <n v="97452"/>
    <n v="693"/>
    <n v="39.6"/>
    <n v="11921"/>
    <n v="7"/>
    <n v="11"/>
    <n v="10"/>
    <n v="1"/>
    <n v="6"/>
    <n v="667"/>
    <n v="1"/>
    <s v="folA_I100L"/>
    <s v="folP_aa_insert_57-70"/>
    <s v="both"/>
    <m/>
    <m/>
    <m/>
    <s v="mefA"/>
    <m/>
    <s v="mefA"/>
    <s v="tetM_12"/>
    <m/>
    <x v="0"/>
    <x v="0"/>
    <x v="1"/>
    <x v="0"/>
    <x v="0"/>
    <x v="0"/>
    <s v="NODE_4_length_119036_cov_28.051952"/>
    <s v="repUS43_1_CDS12738(DOp1)_CP003584"/>
    <s v="Rep_trans"/>
    <s v="repUS43_1"/>
    <n v="100"/>
    <n v="100"/>
    <n v="59380"/>
    <n v="60585"/>
    <n v="1206"/>
    <n v="1"/>
    <x v="10"/>
    <s v="Y"/>
    <n v="1313"/>
    <s v="NZ_VFBI01000067.1"/>
    <n v="971"/>
    <n v="7.0584100000000002E-4"/>
    <n v="17"/>
    <n v="12"/>
    <n v="8"/>
    <s v="S"/>
    <n v="1"/>
    <s v="S"/>
    <n v="0.5"/>
    <s v="S"/>
    <n v="1"/>
    <x v="0"/>
    <s v="R"/>
    <n v="2.1"/>
    <s v="I"/>
    <n v="0.5"/>
    <n v="2"/>
    <x v="0"/>
  </r>
  <r>
    <d v="2023-04-13T00:00:00"/>
    <n v="268"/>
    <s v="B8926"/>
    <x v="1"/>
    <s v="J-460563"/>
    <x v="7"/>
    <d v="2023-03-24T00:00:00"/>
    <s v="N"/>
    <x v="24"/>
    <s v="SPN_309"/>
    <s v="GPS_IN_CRL_SPN_309"/>
    <s v="ERR12765293"/>
    <n v="48"/>
    <s v="M"/>
    <x v="3"/>
    <n v="0.12"/>
    <x v="0"/>
    <n v="0.12"/>
    <x v="1"/>
    <n v="1"/>
    <x v="0"/>
    <s v="N"/>
    <n v="8"/>
    <x v="2"/>
    <n v="1"/>
    <x v="2"/>
    <n v="2"/>
    <n v="0.25"/>
    <n v="16"/>
    <x v="2"/>
    <n v="4"/>
    <x v="1"/>
    <n v="160"/>
    <x v="2"/>
    <s v="658cf988a71be11ecaf23451"/>
    <x v="2"/>
    <n v="2117940"/>
    <n v="33"/>
    <n v="501"/>
    <n v="336421"/>
    <n v="64180"/>
    <n v="157064"/>
    <n v="497"/>
    <n v="39.5"/>
    <n v="1701"/>
    <n v="12"/>
    <n v="19"/>
    <n v="2"/>
    <n v="1"/>
    <n v="6"/>
    <n v="22"/>
    <n v="14"/>
    <s v="folA_I100L"/>
    <s v="folP_aa_insert_57-70"/>
    <s v="both"/>
    <m/>
    <m/>
    <m/>
    <s v="ermB"/>
    <s v="ermB"/>
    <m/>
    <s v="tetM_8"/>
    <m/>
    <x v="0"/>
    <x v="1"/>
    <x v="1"/>
    <x v="0"/>
    <x v="0"/>
    <x v="0"/>
    <s v="NODE_21_length_5638_cov_317.432389"/>
    <s v="repUS60_1_ORF2(pSpnP1)_AM279674"/>
    <s v="Rep1"/>
    <s v="repUS60_1"/>
    <n v="94.634"/>
    <n v="100"/>
    <n v="999"/>
    <n v="1967"/>
    <n v="969"/>
    <n v="1"/>
    <x v="9"/>
    <s v="Y"/>
    <n v="1313"/>
    <s v="NZ_VBQX01000010.1"/>
    <n v="970"/>
    <n v="7.3074100000000003E-4"/>
    <n v="0"/>
    <n v="15"/>
    <n v="22"/>
    <s v="S"/>
    <n v="0.12"/>
    <s v="S"/>
    <n v="0.5"/>
    <s v="S"/>
    <n v="0.12"/>
    <x v="0"/>
    <s v="S"/>
    <n v="0.5"/>
    <s v="S"/>
    <n v="0.12"/>
    <n v="0.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38:D43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66"/>
  </colFields>
  <colItems count="3">
    <i>
      <x/>
    </i>
    <i>
      <x v="1"/>
    </i>
    <i t="grand">
      <x/>
    </i>
  </colItems>
  <dataFields count="1">
    <dataField name="Count of lev_wgs" fld="66" subtotal="count" baseField="0" baseItem="0"/>
  </dataFields>
  <formats count="3">
    <format dxfId="161">
      <pivotArea type="all" dataOnly="0" outline="0" fieldPosition="0"/>
    </format>
    <format dxfId="160">
      <pivotArea type="all" dataOnly="0" outline="0" fieldPosition="0"/>
    </format>
    <format dxfId="15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52:D5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4">
    <i>
      <x/>
    </i>
    <i>
      <x v="1"/>
    </i>
    <i>
      <x v="2"/>
    </i>
    <i t="grand">
      <x/>
    </i>
  </rowItems>
  <colFields count="1">
    <field x="68"/>
  </colFields>
  <colItems count="3">
    <i>
      <x/>
    </i>
    <i>
      <x v="1"/>
    </i>
    <i t="grand">
      <x/>
    </i>
  </colItems>
  <dataFields count="1">
    <dataField name="Count of cot_wgs" fld="68" subtotal="count" baseField="0" baseItem="0"/>
  </dataFields>
  <formats count="3">
    <format dxfId="176">
      <pivotArea type="all" dataOnly="0" outline="0" fieldPosition="0"/>
    </format>
    <format dxfId="175">
      <pivotArea type="all" dataOnly="0" outline="0" fieldPosition="0"/>
    </format>
    <format dxfId="17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4:O24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ceft_int" fld="18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O11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Count of Png_int" fld="16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45:D50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4">
    <i>
      <x/>
    </i>
    <i>
      <x v="1"/>
    </i>
    <i>
      <x v="2"/>
    </i>
    <i t="grand">
      <x/>
    </i>
  </rowItems>
  <colFields count="1">
    <field x="63"/>
  </colFields>
  <colItems count="3">
    <i>
      <x/>
    </i>
    <i>
      <x v="1"/>
    </i>
    <i t="grand">
      <x/>
    </i>
  </colItems>
  <dataFields count="1">
    <dataField name="Count of chlor_wgs" fld="63" subtotal="count" baseField="0" baseItem="0"/>
  </dataFields>
  <formats count="3">
    <format dxfId="179">
      <pivotArea type="all" dataOnly="0" outline="0" fieldPosition="0"/>
    </format>
    <format dxfId="178">
      <pivotArea type="all" dataOnly="0" outline="0" fieldPosition="0"/>
    </format>
    <format dxfId="17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7:O37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4">
    <i>
      <x/>
    </i>
    <i>
      <x v="1"/>
    </i>
    <i>
      <x v="2"/>
    </i>
    <i t="grand">
      <x/>
    </i>
  </colItems>
  <dataFields count="1">
    <dataField name="Count of ery_int" fld="23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1:AC11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dataFields count="1">
    <dataField name="Count of chlor_int" fld="31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1:D6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00"/>
  </colFields>
  <colItems count="3">
    <i>
      <x/>
    </i>
    <i>
      <x v="1"/>
    </i>
    <i t="grand">
      <x/>
    </i>
  </colItems>
  <dataFields count="1">
    <dataField name="Count of pen_wgs" fld="100" subtotal="count" baseField="0" baseItem="0"/>
  </dataFields>
  <formats count="3">
    <format dxfId="182">
      <pivotArea type="all" dataOnly="0" outline="0" fieldPosition="0"/>
    </format>
    <format dxfId="181">
      <pivotArea type="all" dataOnly="0" outline="0" fieldPosition="0"/>
    </format>
    <format dxfId="18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QUELLUNG" colHeaderCaption="WGS">
  <location ref="A1:AK32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">
        <item x="16"/>
        <item x="21"/>
        <item x="13"/>
        <item x="27"/>
        <item x="6"/>
        <item x="26"/>
        <item x="1"/>
        <item x="15"/>
        <item x="25"/>
        <item x="11"/>
        <item x="24"/>
        <item x="18"/>
        <item x="5"/>
        <item x="22"/>
        <item x="7"/>
        <item x="2"/>
        <item x="14"/>
        <item x="8"/>
        <item x="9"/>
        <item x="20"/>
        <item x="23"/>
        <item x="28"/>
        <item x="12"/>
        <item x="10"/>
        <item x="0"/>
        <item x="4"/>
        <item x="17"/>
        <item x="1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6">
        <item x="20"/>
        <item x="23"/>
        <item x="17"/>
        <item x="12"/>
        <item x="18"/>
        <item x="7"/>
        <item x="27"/>
        <item x="6"/>
        <item x="25"/>
        <item x="4"/>
        <item x="21"/>
        <item x="34"/>
        <item x="32"/>
        <item x="10"/>
        <item x="31"/>
        <item x="15"/>
        <item x="11"/>
        <item x="13"/>
        <item x="33"/>
        <item x="5"/>
        <item x="29"/>
        <item x="16"/>
        <item x="2"/>
        <item x="3"/>
        <item x="26"/>
        <item x="30"/>
        <item x="9"/>
        <item x="19"/>
        <item x="8"/>
        <item x="22"/>
        <item x="0"/>
        <item x="14"/>
        <item x="24"/>
        <item x="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79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Serotype_wgs" fld="79" subtotal="count" baseField="0" baseItem="0"/>
  </dataFields>
  <formats count="35">
    <format dxfId="158">
      <pivotArea type="all" dataOnly="0" outline="0" fieldPosition="0"/>
    </format>
    <format dxfId="157">
      <pivotArea type="all" dataOnly="0" outline="0" fieldPosition="0"/>
    </format>
    <format dxfId="156">
      <pivotArea collapsedLevelsAreSubtotals="1" fieldPosition="0">
        <references count="2">
          <reference field="8" count="1">
            <x v="0"/>
          </reference>
          <reference field="79" count="1" selected="0">
            <x v="23"/>
          </reference>
        </references>
      </pivotArea>
    </format>
    <format dxfId="155">
      <pivotArea collapsedLevelsAreSubtotals="1" fieldPosition="0">
        <references count="2">
          <reference field="8" count="1">
            <x v="0"/>
          </reference>
          <reference field="79" count="1" selected="0">
            <x v="23"/>
          </reference>
        </references>
      </pivotArea>
    </format>
    <format dxfId="154">
      <pivotArea collapsedLevelsAreSubtotals="1" fieldPosition="0">
        <references count="2">
          <reference field="8" count="1">
            <x v="0"/>
          </reference>
          <reference field="79" count="1" selected="0">
            <x v="23"/>
          </reference>
        </references>
      </pivotArea>
    </format>
    <format dxfId="153">
      <pivotArea collapsedLevelsAreSubtotals="1" fieldPosition="0">
        <references count="2">
          <reference field="8" count="1">
            <x v="2"/>
          </reference>
          <reference field="79" count="1" selected="0">
            <x v="4"/>
          </reference>
        </references>
      </pivotArea>
    </format>
    <format dxfId="152">
      <pivotArea collapsedLevelsAreSubtotals="1" fieldPosition="0">
        <references count="2">
          <reference field="8" count="1">
            <x v="2"/>
          </reference>
          <reference field="79" count="1" selected="0">
            <x v="26"/>
          </reference>
        </references>
      </pivotArea>
    </format>
    <format dxfId="151">
      <pivotArea collapsedLevelsAreSubtotals="1" fieldPosition="0">
        <references count="2">
          <reference field="8" count="1">
            <x v="3"/>
          </reference>
          <reference field="79" count="1" selected="0">
            <x v="9"/>
          </reference>
        </references>
      </pivotArea>
    </format>
    <format dxfId="150">
      <pivotArea collapsedLevelsAreSubtotals="1" fieldPosition="0">
        <references count="2">
          <reference field="8" count="1">
            <x v="7"/>
          </reference>
          <reference field="79" count="1" selected="0">
            <x v="18"/>
          </reference>
        </references>
      </pivotArea>
    </format>
    <format dxfId="149">
      <pivotArea collapsedLevelsAreSubtotals="1" fieldPosition="0">
        <references count="2">
          <reference field="8" count="1">
            <x v="8"/>
          </reference>
          <reference field="79" count="1" selected="0">
            <x v="3"/>
          </reference>
        </references>
      </pivotArea>
    </format>
    <format dxfId="148">
      <pivotArea collapsedLevelsAreSubtotals="1" fieldPosition="0">
        <references count="2">
          <reference field="8" count="1">
            <x v="9"/>
          </reference>
          <reference field="79" count="1" selected="0">
            <x v="2"/>
          </reference>
        </references>
      </pivotArea>
    </format>
    <format dxfId="147">
      <pivotArea collapsedLevelsAreSubtotals="1" fieldPosition="0">
        <references count="2">
          <reference field="8" count="1">
            <x v="10"/>
          </reference>
          <reference field="79" count="1" selected="0">
            <x v="15"/>
          </reference>
        </references>
      </pivotArea>
    </format>
    <format dxfId="146">
      <pivotArea collapsedLevelsAreSubtotals="1" fieldPosition="0">
        <references count="2">
          <reference field="8" count="1">
            <x v="10"/>
          </reference>
          <reference field="79" count="1" selected="0">
            <x v="26"/>
          </reference>
        </references>
      </pivotArea>
    </format>
    <format dxfId="145">
      <pivotArea collapsedLevelsAreSubtotals="1" fieldPosition="0">
        <references count="2">
          <reference field="8" count="1">
            <x v="11"/>
          </reference>
          <reference field="79" count="1" selected="0">
            <x v="9"/>
          </reference>
        </references>
      </pivotArea>
    </format>
    <format dxfId="144">
      <pivotArea collapsedLevelsAreSubtotals="1" fieldPosition="0">
        <references count="2">
          <reference field="8" count="1">
            <x v="12"/>
          </reference>
          <reference field="79" count="1" selected="0">
            <x v="2"/>
          </reference>
        </references>
      </pivotArea>
    </format>
    <format dxfId="143">
      <pivotArea collapsedLevelsAreSubtotals="1" fieldPosition="0">
        <references count="2">
          <reference field="8" count="1">
            <x v="12"/>
          </reference>
          <reference field="79" count="1" selected="0">
            <x v="13"/>
          </reference>
        </references>
      </pivotArea>
    </format>
    <format dxfId="142">
      <pivotArea collapsedLevelsAreSubtotals="1" fieldPosition="0">
        <references count="2">
          <reference field="8" count="1">
            <x v="12"/>
          </reference>
          <reference field="79" count="1" selected="0">
            <x v="15"/>
          </reference>
        </references>
      </pivotArea>
    </format>
    <format dxfId="141">
      <pivotArea collapsedLevelsAreSubtotals="1" fieldPosition="0">
        <references count="2">
          <reference field="8" count="1">
            <x v="12"/>
          </reference>
          <reference field="79" count="1" selected="0">
            <x v="21"/>
          </reference>
        </references>
      </pivotArea>
    </format>
    <format dxfId="140">
      <pivotArea collapsedLevelsAreSubtotals="1" fieldPosition="0">
        <references count="2">
          <reference field="8" count="1">
            <x v="12"/>
          </reference>
          <reference field="79" count="1" selected="0">
            <x v="22"/>
          </reference>
        </references>
      </pivotArea>
    </format>
    <format dxfId="139">
      <pivotArea collapsedLevelsAreSubtotals="1" fieldPosition="0">
        <references count="2">
          <reference field="8" count="1">
            <x v="14"/>
          </reference>
          <reference field="79" count="1" selected="0">
            <x v="23"/>
          </reference>
        </references>
      </pivotArea>
    </format>
    <format dxfId="138">
      <pivotArea collapsedLevelsAreSubtotals="1" fieldPosition="0">
        <references count="2">
          <reference field="8" count="1">
            <x v="14"/>
          </reference>
          <reference field="79" count="1" selected="0">
            <x v="25"/>
          </reference>
        </references>
      </pivotArea>
    </format>
    <format dxfId="137">
      <pivotArea collapsedLevelsAreSubtotals="1" fieldPosition="0">
        <references count="2">
          <reference field="8" count="1">
            <x v="12"/>
          </reference>
          <reference field="79" count="1" selected="0">
            <x v="22"/>
          </reference>
        </references>
      </pivotArea>
    </format>
    <format dxfId="136">
      <pivotArea collapsedLevelsAreSubtotals="1" fieldPosition="0">
        <references count="2">
          <reference field="8" count="1">
            <x v="14"/>
          </reference>
          <reference field="79" count="1" selected="0">
            <x v="25"/>
          </reference>
        </references>
      </pivotArea>
    </format>
    <format dxfId="135">
      <pivotArea collapsedLevelsAreSubtotals="1" fieldPosition="0">
        <references count="2">
          <reference field="8" count="1">
            <x v="15"/>
          </reference>
          <reference field="79" count="1" selected="0">
            <x v="23"/>
          </reference>
        </references>
      </pivotArea>
    </format>
    <format dxfId="134">
      <pivotArea collapsedLevelsAreSubtotals="1" fieldPosition="0">
        <references count="2">
          <reference field="8" count="1">
            <x v="17"/>
          </reference>
          <reference field="79" count="1" selected="0">
            <x v="32"/>
          </reference>
        </references>
      </pivotArea>
    </format>
    <format dxfId="133">
      <pivotArea collapsedLevelsAreSubtotals="1" fieldPosition="0">
        <references count="2">
          <reference field="8" count="1">
            <x v="18"/>
          </reference>
          <reference field="79" count="1" selected="0">
            <x v="33"/>
          </reference>
        </references>
      </pivotArea>
    </format>
    <format dxfId="132">
      <pivotArea collapsedLevelsAreSubtotals="1" fieldPosition="0">
        <references count="2">
          <reference field="8" count="1">
            <x v="19"/>
          </reference>
          <reference field="79" count="1" selected="0">
            <x v="9"/>
          </reference>
        </references>
      </pivotArea>
    </format>
    <format dxfId="131">
      <pivotArea collapsedLevelsAreSubtotals="1" fieldPosition="0">
        <references count="2">
          <reference field="8" count="1">
            <x v="19"/>
          </reference>
          <reference field="79" count="1" selected="0">
            <x v="33"/>
          </reference>
        </references>
      </pivotArea>
    </format>
    <format dxfId="130">
      <pivotArea collapsedLevelsAreSubtotals="1" fieldPosition="0">
        <references count="2">
          <reference field="8" count="1">
            <x v="20"/>
          </reference>
          <reference field="79" count="1" selected="0">
            <x v="9"/>
          </reference>
        </references>
      </pivotArea>
    </format>
    <format dxfId="129">
      <pivotArea collapsedLevelsAreSubtotals="1" fieldPosition="0">
        <references count="2">
          <reference field="8" count="1">
            <x v="20"/>
          </reference>
          <reference field="79" count="1" selected="0">
            <x v="21"/>
          </reference>
        </references>
      </pivotArea>
    </format>
    <format dxfId="128">
      <pivotArea collapsedLevelsAreSubtotals="1" fieldPosition="0">
        <references count="2">
          <reference field="8" count="1">
            <x v="20"/>
          </reference>
          <reference field="79" count="1" selected="0">
            <x v="23"/>
          </reference>
        </references>
      </pivotArea>
    </format>
    <format dxfId="127">
      <pivotArea collapsedLevelsAreSubtotals="1" fieldPosition="0">
        <references count="2">
          <reference field="8" count="1">
            <x v="20"/>
          </reference>
          <reference field="79" count="1" selected="0">
            <x v="33"/>
          </reference>
        </references>
      </pivotArea>
    </format>
    <format dxfId="126">
      <pivotArea collapsedLevelsAreSubtotals="1" fieldPosition="0">
        <references count="2">
          <reference field="8" count="1">
            <x v="21"/>
          </reference>
          <reference field="79" count="1" selected="0">
            <x v="11"/>
          </reference>
        </references>
      </pivotArea>
    </format>
    <format dxfId="125">
      <pivotArea collapsedLevelsAreSubtotals="1" fieldPosition="0">
        <references count="2">
          <reference field="8" count="1">
            <x v="22"/>
          </reference>
          <reference field="79" count="1" selected="0">
            <x v="23"/>
          </reference>
        </references>
      </pivotArea>
    </format>
    <format dxfId="124">
      <pivotArea collapsedLevelsAreSubtotals="1" fieldPosition="0">
        <references count="2">
          <reference field="8" count="1">
            <x v="26"/>
          </reference>
          <reference field="79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CLN">
  <location ref="AC1:AG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cln_int" fld="25" subtotal="count" baseField="0" baseItem="0"/>
  </dataFields>
  <formats count="12">
    <format dxfId="55">
      <pivotArea dataOnly="0" fieldPosition="0">
        <references count="1">
          <reference field="35" count="1">
            <x v="0"/>
          </reference>
        </references>
      </pivotArea>
    </format>
    <format dxfId="54">
      <pivotArea dataOnly="0" fieldPosition="0">
        <references count="1">
          <reference field="35" count="1">
            <x v="4"/>
          </reference>
        </references>
      </pivotArea>
    </format>
    <format dxfId="53">
      <pivotArea dataOnly="0" fieldPosition="0">
        <references count="1">
          <reference field="35" count="1">
            <x v="5"/>
          </reference>
        </references>
      </pivotArea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collapsedLevelsAreSubtotals="1" fieldPosition="0">
        <references count="1">
          <reference field="35" count="1">
            <x v="7"/>
          </reference>
        </references>
      </pivotArea>
    </format>
    <format dxfId="48">
      <pivotArea dataOnly="0" labelOnly="1" fieldPosition="0">
        <references count="1">
          <reference field="35" count="1">
            <x v="7"/>
          </reference>
        </references>
      </pivotArea>
    </format>
    <format dxfId="47">
      <pivotArea collapsedLevelsAreSubtotals="1" fieldPosition="0">
        <references count="1">
          <reference field="35" count="1">
            <x v="18"/>
          </reference>
        </references>
      </pivotArea>
    </format>
    <format dxfId="46">
      <pivotArea dataOnly="0" labelOnly="1" fieldPosition="0">
        <references count="1">
          <reference field="35" count="1">
            <x v="18"/>
          </reference>
        </references>
      </pivotArea>
    </format>
    <format dxfId="45">
      <pivotArea collapsedLevelsAreSubtotals="1" fieldPosition="0">
        <references count="1">
          <reference field="35" count="1">
            <x v="41"/>
          </reference>
        </references>
      </pivotArea>
    </format>
    <format dxfId="44">
      <pivotArea dataOnly="0" labelOnly="1" fieldPosition="0">
        <references count="1">
          <reference field="35" count="1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ERY">
  <location ref="V1:Z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3"/>
  </colFields>
  <colItems count="4">
    <i>
      <x/>
    </i>
    <i>
      <x v="1"/>
    </i>
    <i>
      <x v="2"/>
    </i>
    <i t="grand">
      <x/>
    </i>
  </colItems>
  <dataFields count="1">
    <dataField name="Count of ery_int" fld="23" subtotal="count" baseField="0" baseItem="0"/>
  </dataFields>
  <formats count="6">
    <format dxfId="61">
      <pivotArea dataOnly="0" fieldPosition="0">
        <references count="1">
          <reference field="35" count="1">
            <x v="0"/>
          </reference>
        </references>
      </pivotArea>
    </format>
    <format dxfId="60">
      <pivotArea dataOnly="0" fieldPosition="0">
        <references count="1">
          <reference field="35" count="1">
            <x v="4"/>
          </reference>
        </references>
      </pivotArea>
    </format>
    <format dxfId="59">
      <pivotArea dataOnly="0" fieldPosition="0">
        <references count="1">
          <reference field="35" count="1">
            <x v="5"/>
          </reference>
        </references>
      </pivotArea>
    </format>
    <format dxfId="58">
      <pivotArea type="all" dataOnly="0" outline="0" fieldPosition="0"/>
    </format>
    <format dxfId="57">
      <pivotArea type="all" dataOnly="0" outline="0" fieldPosition="0"/>
    </format>
    <format dxfId="5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8:E13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94"/>
  </colFields>
  <colItems count="4">
    <i>
      <x/>
    </i>
    <i>
      <x v="1"/>
    </i>
    <i>
      <x v="2"/>
    </i>
    <i t="grand">
      <x/>
    </i>
  </colItems>
  <dataFields count="1">
    <dataField name="Count of ctx_wgs" fld="94" subtotal="count" baseField="0" baseItem="0"/>
  </dataFields>
  <formats count="3">
    <format dxfId="164">
      <pivotArea type="all" dataOnly="0" outline="0" fieldPosition="0"/>
    </format>
    <format dxfId="163">
      <pivotArea type="all" dataOnly="0" outline="0" fieldPosition="0"/>
    </format>
    <format dxfId="16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CHL">
  <location ref="AQ1:AU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dataFields count="1">
    <dataField name="Count of chlor_int" fld="31" subtotal="count" baseField="0" baseItem="0"/>
  </dataFields>
  <formats count="9">
    <format dxfId="70">
      <pivotArea dataOnly="0" fieldPosition="0">
        <references count="1">
          <reference field="35" count="1">
            <x v="0"/>
          </reference>
        </references>
      </pivotArea>
    </format>
    <format dxfId="69">
      <pivotArea dataOnly="0" fieldPosition="0">
        <references count="1">
          <reference field="35" count="1">
            <x v="4"/>
          </reference>
        </references>
      </pivotArea>
    </format>
    <format dxfId="68">
      <pivotArea dataOnly="0" fieldPosition="0">
        <references count="1">
          <reference field="35" count="1">
            <x v="5"/>
          </reference>
        </references>
      </pivotArea>
    </format>
    <format dxfId="67">
      <pivotArea dataOnly="0" fieldPosition="0">
        <references count="1">
          <reference field="35" count="1">
            <x v="7"/>
          </reference>
        </references>
      </pivotArea>
    </format>
    <format dxfId="66">
      <pivotArea type="all" dataOnly="0" outline="0" fieldPosition="0"/>
    </format>
    <format dxfId="65">
      <pivotArea type="all" dataOnly="0" outline="0" fieldPosition="0"/>
    </format>
    <format dxfId="64">
      <pivotArea type="all" dataOnly="0" outline="0" fieldPosition="0"/>
    </format>
    <format dxfId="63">
      <pivotArea collapsedLevelsAreSubtotals="1" fieldPosition="0">
        <references count="1">
          <reference field="35" count="1">
            <x v="18"/>
          </reference>
        </references>
      </pivotArea>
    </format>
    <format dxfId="62">
      <pivotArea dataOnly="0" labelOnly="1" fieldPosition="0">
        <references count="1">
          <reference field="35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TET">
  <location ref="AJ1:AN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dataFields count="1">
    <dataField name="Count of tet_int" fld="29" subtotal="count" baseField="0" baseItem="0"/>
  </dataFields>
  <formats count="12">
    <format dxfId="82">
      <pivotArea dataOnly="0" fieldPosition="0">
        <references count="1">
          <reference field="35" count="1">
            <x v="0"/>
          </reference>
        </references>
      </pivotArea>
    </format>
    <format dxfId="81">
      <pivotArea dataOnly="0" fieldPosition="0">
        <references count="1">
          <reference field="35" count="1">
            <x v="4"/>
          </reference>
        </references>
      </pivotArea>
    </format>
    <format dxfId="80">
      <pivotArea dataOnly="0" fieldPosition="0">
        <references count="1">
          <reference field="35" count="1">
            <x v="5"/>
          </reference>
        </references>
      </pivotArea>
    </format>
    <format dxfId="79">
      <pivotArea type="all" dataOnly="0" outline="0" fieldPosition="0"/>
    </format>
    <format dxfId="78">
      <pivotArea type="all" dataOnly="0" outline="0" fieldPosition="0"/>
    </format>
    <format dxfId="77">
      <pivotArea type="all" dataOnly="0" outline="0" fieldPosition="0"/>
    </format>
    <format dxfId="76">
      <pivotArea collapsedLevelsAreSubtotals="1" fieldPosition="0">
        <references count="1">
          <reference field="35" count="1">
            <x v="7"/>
          </reference>
        </references>
      </pivotArea>
    </format>
    <format dxfId="75">
      <pivotArea dataOnly="0" labelOnly="1" fieldPosition="0">
        <references count="1">
          <reference field="35" count="1">
            <x v="7"/>
          </reference>
        </references>
      </pivotArea>
    </format>
    <format dxfId="74">
      <pivotArea collapsedLevelsAreSubtotals="1" fieldPosition="0">
        <references count="1">
          <reference field="35" count="1">
            <x v="18"/>
          </reference>
        </references>
      </pivotArea>
    </format>
    <format dxfId="73">
      <pivotArea dataOnly="0" labelOnly="1" fieldPosition="0">
        <references count="1">
          <reference field="35" count="1">
            <x v="18"/>
          </reference>
        </references>
      </pivotArea>
    </format>
    <format dxfId="72">
      <pivotArea collapsedLevelsAreSubtotals="1" fieldPosition="0">
        <references count="1">
          <reference field="35" count="1">
            <x v="41"/>
          </reference>
        </references>
      </pivotArea>
    </format>
    <format dxfId="71">
      <pivotArea dataOnly="0" labelOnly="1" fieldPosition="0">
        <references count="1">
          <reference field="35" count="1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PEN">
  <location ref="A1:E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Count of Png_int" fld="16" subtotal="count" baseField="0" baseItem="0"/>
  </dataFields>
  <formats count="9">
    <format dxfId="91">
      <pivotArea dataOnly="0" fieldPosition="0">
        <references count="1">
          <reference field="35" count="1">
            <x v="0"/>
          </reference>
        </references>
      </pivotArea>
    </format>
    <format dxfId="90">
      <pivotArea dataOnly="0" fieldPosition="0">
        <references count="1">
          <reference field="35" count="1">
            <x v="4"/>
          </reference>
        </references>
      </pivotArea>
    </format>
    <format dxfId="89">
      <pivotArea dataOnly="0" fieldPosition="0">
        <references count="1">
          <reference field="35" count="1">
            <x v="5"/>
          </reference>
        </references>
      </pivotArea>
    </format>
    <format dxfId="88">
      <pivotArea dataOnly="0" fieldPosition="0">
        <references count="1">
          <reference field="35" count="1">
            <x v="7"/>
          </reference>
        </references>
      </pivotArea>
    </format>
    <format dxfId="87">
      <pivotArea type="all" dataOnly="0" outline="0" fieldPosition="0"/>
    </format>
    <format dxfId="86">
      <pivotArea type="all" dataOnly="0" outline="0" fieldPosition="0"/>
    </format>
    <format dxfId="85">
      <pivotArea type="all" dataOnly="0" outline="0" fieldPosition="0"/>
    </format>
    <format dxfId="84">
      <pivotArea dataOnly="0" fieldPosition="0">
        <references count="1">
          <reference field="35" count="1">
            <x v="18"/>
          </reference>
        </references>
      </pivotArea>
    </format>
    <format dxfId="83">
      <pivotArea dataOnly="0" fieldPosition="0">
        <references count="1">
          <reference field="35" count="1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CTX">
  <location ref="H1:L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dataFields count="1">
    <dataField name="Count of ceft_int" fld="18" subtotal="count" baseField="0" baseItem="0"/>
  </dataFields>
  <formats count="13">
    <format dxfId="104">
      <pivotArea dataOnly="0" fieldPosition="0">
        <references count="1">
          <reference field="35" count="1">
            <x v="0"/>
          </reference>
        </references>
      </pivotArea>
    </format>
    <format dxfId="103">
      <pivotArea dataOnly="0" fieldPosition="0">
        <references count="1">
          <reference field="35" count="1">
            <x v="4"/>
          </reference>
        </references>
      </pivotArea>
    </format>
    <format dxfId="102">
      <pivotArea dataOnly="0" fieldPosition="0">
        <references count="1">
          <reference field="35" count="1">
            <x v="5"/>
          </reference>
        </references>
      </pivotArea>
    </format>
    <format dxfId="101">
      <pivotArea type="all" dataOnly="0" outline="0" fieldPosition="0"/>
    </format>
    <format dxfId="100">
      <pivotArea type="all" dataOnly="0" outline="0" fieldPosition="0"/>
    </format>
    <format dxfId="99">
      <pivotArea type="all" dataOnly="0" outline="0" fieldPosition="0"/>
    </format>
    <format dxfId="98">
      <pivotArea collapsedLevelsAreSubtotals="1" fieldPosition="0">
        <references count="1">
          <reference field="35" count="1">
            <x v="7"/>
          </reference>
        </references>
      </pivotArea>
    </format>
    <format dxfId="97">
      <pivotArea dataOnly="0" labelOnly="1" fieldPosition="0">
        <references count="1">
          <reference field="35" count="1">
            <x v="7"/>
          </reference>
        </references>
      </pivotArea>
    </format>
    <format dxfId="96">
      <pivotArea collapsedLevelsAreSubtotals="1" fieldPosition="0">
        <references count="1">
          <reference field="35" count="1">
            <x v="41"/>
          </reference>
        </references>
      </pivotArea>
    </format>
    <format dxfId="95">
      <pivotArea dataOnly="0" labelOnly="1" fieldPosition="0">
        <references count="1">
          <reference field="35" count="1">
            <x v="41"/>
          </reference>
        </references>
      </pivotArea>
    </format>
    <format dxfId="94">
      <pivotArea collapsedLevelsAreSubtotals="1" fieldPosition="0">
        <references count="1">
          <reference field="35" count="1">
            <x v="18"/>
          </reference>
        </references>
      </pivotArea>
    </format>
    <format dxfId="93">
      <pivotArea dataOnly="0" labelOnly="1" fieldPosition="0">
        <references count="1">
          <reference field="35" count="1">
            <x v="18"/>
          </reference>
        </references>
      </pivotArea>
    </format>
    <format dxfId="92">
      <pivotArea dataOnly="0" fieldPosition="0">
        <references count="1">
          <reference field="35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SXT">
  <location ref="AX1:BB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33"/>
  </colFields>
  <colItems count="4">
    <i>
      <x/>
    </i>
    <i>
      <x v="1"/>
    </i>
    <i>
      <x v="2"/>
    </i>
    <i t="grand">
      <x/>
    </i>
  </colItems>
  <dataFields count="1">
    <dataField name="Count of cot_int" fld="33" subtotal="count" baseField="0" baseItem="0"/>
  </dataFields>
  <formats count="12">
    <format dxfId="116">
      <pivotArea dataOnly="0" fieldPosition="0">
        <references count="1">
          <reference field="35" count="1">
            <x v="0"/>
          </reference>
        </references>
      </pivotArea>
    </format>
    <format dxfId="115">
      <pivotArea dataOnly="0" fieldPosition="0">
        <references count="1">
          <reference field="35" count="1">
            <x v="4"/>
          </reference>
        </references>
      </pivotArea>
    </format>
    <format dxfId="114">
      <pivotArea dataOnly="0" fieldPosition="0">
        <references count="1">
          <reference field="35" count="1">
            <x v="5"/>
          </reference>
        </references>
      </pivotArea>
    </format>
    <format dxfId="113">
      <pivotArea type="all" dataOnly="0" outline="0" fieldPosition="0"/>
    </format>
    <format dxfId="112">
      <pivotArea type="all" dataOnly="0" outline="0" fieldPosition="0"/>
    </format>
    <format dxfId="111">
      <pivotArea type="all" dataOnly="0" outline="0" fieldPosition="0"/>
    </format>
    <format dxfId="110">
      <pivotArea collapsedLevelsAreSubtotals="1" fieldPosition="0">
        <references count="1">
          <reference field="35" count="1">
            <x v="41"/>
          </reference>
        </references>
      </pivotArea>
    </format>
    <format dxfId="109">
      <pivotArea dataOnly="0" labelOnly="1" fieldPosition="0">
        <references count="1">
          <reference field="35" count="1">
            <x v="41"/>
          </reference>
        </references>
      </pivotArea>
    </format>
    <format dxfId="108">
      <pivotArea collapsedLevelsAreSubtotals="1" fieldPosition="0">
        <references count="1">
          <reference field="35" count="1">
            <x v="18"/>
          </reference>
        </references>
      </pivotArea>
    </format>
    <format dxfId="107">
      <pivotArea dataOnly="0" labelOnly="1" fieldPosition="0">
        <references count="1">
          <reference field="35" count="1">
            <x v="18"/>
          </reference>
        </references>
      </pivotArea>
    </format>
    <format dxfId="106">
      <pivotArea collapsedLevelsAreSubtotals="1" fieldPosition="0">
        <references count="1">
          <reference field="35" count="1">
            <x v="7"/>
          </reference>
        </references>
      </pivotArea>
    </format>
    <format dxfId="105">
      <pivotArea dataOnly="0" labelOnly="1" fieldPosition="0">
        <references count="1">
          <reference field="35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PSC" colHeaderCaption="LVX">
  <location ref="O1:S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Count of lev_int" fld="20" subtotal="count" baseField="0" baseItem="0"/>
  </dataFields>
  <formats count="7">
    <format dxfId="123">
      <pivotArea dataOnly="0" fieldPosition="0">
        <references count="1">
          <reference field="35" count="1">
            <x v="0"/>
          </reference>
        </references>
      </pivotArea>
    </format>
    <format dxfId="122">
      <pivotArea dataOnly="0" fieldPosition="0">
        <references count="1">
          <reference field="35" count="1">
            <x v="4"/>
          </reference>
        </references>
      </pivotArea>
    </format>
    <format dxfId="121">
      <pivotArea dataOnly="0" fieldPosition="0">
        <references count="1">
          <reference field="35" count="1">
            <x v="5"/>
          </reference>
        </references>
      </pivotArea>
    </format>
    <format dxfId="120">
      <pivotArea dataOnly="0" fieldPosition="0">
        <references count="1">
          <reference field="35" count="1">
            <x v="7"/>
          </reference>
        </references>
      </pivotArea>
    </format>
    <format dxfId="119">
      <pivotArea type="all" dataOnly="0" outline="0" fieldPosition="0"/>
    </format>
    <format dxfId="118">
      <pivotArea type="all" dataOnly="0" outline="0" fieldPosition="0"/>
    </format>
    <format dxfId="11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AK47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6">
        <item x="20"/>
        <item x="23"/>
        <item x="17"/>
        <item x="12"/>
        <item x="18"/>
        <item x="7"/>
        <item x="27"/>
        <item x="6"/>
        <item x="25"/>
        <item x="4"/>
        <item x="21"/>
        <item x="34"/>
        <item x="32"/>
        <item x="10"/>
        <item x="31"/>
        <item x="15"/>
        <item x="11"/>
        <item x="13"/>
        <item x="33"/>
        <item x="5"/>
        <item x="29"/>
        <item x="16"/>
        <item x="2"/>
        <item x="3"/>
        <item x="26"/>
        <item x="30"/>
        <item x="9"/>
        <item x="19"/>
        <item x="8"/>
        <item x="22"/>
        <item x="0"/>
        <item x="14"/>
        <item x="24"/>
        <item x="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79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Count of Serotype_wgs" fld="79" subtotal="count" baseField="0" baseItem="0"/>
  </dataFields>
  <formats count="36">
    <format dxfId="43">
      <pivotArea type="all" dataOnly="0" outline="0" fieldPosition="0"/>
    </format>
    <format dxfId="42">
      <pivotArea collapsedLevelsAreSubtotals="1" fieldPosition="0">
        <references count="2">
          <reference field="35" count="1">
            <x v="0"/>
          </reference>
          <reference field="79" count="2" selected="0">
            <x v="22"/>
            <x v="23"/>
          </reference>
        </references>
      </pivotArea>
    </format>
    <format dxfId="41">
      <pivotArea collapsedLevelsAreSubtotals="1" fieldPosition="0">
        <references count="2">
          <reference field="35" count="1">
            <x v="4"/>
          </reference>
          <reference field="79" count="1" selected="0">
            <x v="13"/>
          </reference>
        </references>
      </pivotArea>
    </format>
    <format dxfId="40">
      <pivotArea collapsedLevelsAreSubtotals="1" fieldPosition="0">
        <references count="2">
          <reference field="35" count="1">
            <x v="5"/>
          </reference>
          <reference field="79" count="1" selected="0">
            <x v="9"/>
          </reference>
        </references>
      </pivotArea>
    </format>
    <format dxfId="39">
      <pivotArea collapsedLevelsAreSubtotals="1" fieldPosition="0">
        <references count="2">
          <reference field="35" count="1">
            <x v="7"/>
          </reference>
          <reference field="79" count="1" selected="0">
            <x v="9"/>
          </reference>
        </references>
      </pivotArea>
    </format>
    <format dxfId="38">
      <pivotArea collapsedLevelsAreSubtotals="1" fieldPosition="0">
        <references count="2">
          <reference field="35" count="1">
            <x v="5"/>
          </reference>
          <reference field="79" count="1" selected="0">
            <x v="17"/>
          </reference>
        </references>
      </pivotArea>
    </format>
    <format dxfId="37">
      <pivotArea collapsedLevelsAreSubtotals="1" fieldPosition="0">
        <references count="2">
          <reference field="35" count="1">
            <x v="5"/>
          </reference>
          <reference field="79" count="1" selected="0">
            <x v="22"/>
          </reference>
        </references>
      </pivotArea>
    </format>
    <format dxfId="36">
      <pivotArea collapsedLevelsAreSubtotals="1" fieldPosition="0">
        <references count="2">
          <reference field="35" count="1">
            <x v="5"/>
          </reference>
          <reference field="79" count="1" selected="0">
            <x v="26"/>
          </reference>
        </references>
      </pivotArea>
    </format>
    <format dxfId="35">
      <pivotArea collapsedLevelsAreSubtotals="1" fieldPosition="0">
        <references count="2">
          <reference field="35" count="1">
            <x v="18"/>
          </reference>
          <reference field="79" count="1" selected="0">
            <x v="21"/>
          </reference>
        </references>
      </pivotArea>
    </format>
    <format dxfId="34">
      <pivotArea collapsedLevelsAreSubtotals="1" fieldPosition="0">
        <references count="2">
          <reference field="35" count="1">
            <x v="9"/>
          </reference>
          <reference field="79" count="1" selected="0">
            <x v="33"/>
          </reference>
        </references>
      </pivotArea>
    </format>
    <format dxfId="33">
      <pivotArea collapsedLevelsAreSubtotals="1" fieldPosition="0">
        <references count="2">
          <reference field="35" count="1">
            <x v="41"/>
          </reference>
          <reference field="79" count="1" selected="0">
            <x v="5"/>
          </reference>
        </references>
      </pivotArea>
    </format>
    <format dxfId="32">
      <pivotArea field="35" grandCol="1" collapsedLevelsAreSubtotals="1" axis="axisRow" fieldPosition="0">
        <references count="1">
          <reference field="35" count="1">
            <x v="0"/>
          </reference>
        </references>
      </pivotArea>
    </format>
    <format dxfId="31">
      <pivotArea field="35" grandCol="1" collapsedLevelsAreSubtotals="1" axis="axisRow" fieldPosition="0">
        <references count="1">
          <reference field="35" count="2">
            <x v="4"/>
            <x v="5"/>
          </reference>
        </references>
      </pivotArea>
    </format>
    <format dxfId="30">
      <pivotArea field="35" grandCol="1" collapsedLevelsAreSubtotals="1" axis="axisRow" fieldPosition="0">
        <references count="1">
          <reference field="35" count="1">
            <x v="7"/>
          </reference>
        </references>
      </pivotArea>
    </format>
    <format dxfId="29">
      <pivotArea field="35" grandCol="1" collapsedLevelsAreSubtotals="1" axis="axisRow" fieldPosition="0">
        <references count="1">
          <reference field="35" count="1">
            <x v="18"/>
          </reference>
        </references>
      </pivotArea>
    </format>
    <format dxfId="28">
      <pivotArea field="35" grandCol="1" collapsedLevelsAreSubtotals="1" axis="axisRow" fieldPosition="0">
        <references count="1">
          <reference field="35" count="1">
            <x v="41"/>
          </reference>
        </references>
      </pivotArea>
    </format>
    <format dxfId="27">
      <pivotArea field="79" grandRow="1" outline="0" collapsedLevelsAreSubtotals="1" axis="axisCol" fieldPosition="0">
        <references count="1">
          <reference field="79" count="1" selected="0">
            <x v="1"/>
          </reference>
        </references>
      </pivotArea>
    </format>
    <format dxfId="26">
      <pivotArea field="79" grandRow="1" outline="0" collapsedLevelsAreSubtotals="1" axis="axisCol" fieldPosition="0">
        <references count="1">
          <reference field="79" count="1" selected="0">
            <x v="5"/>
          </reference>
        </references>
      </pivotArea>
    </format>
    <format dxfId="25">
      <pivotArea field="79" grandRow="1" outline="0" collapsedLevelsAreSubtotals="1" axis="axisCol" fieldPosition="0">
        <references count="1">
          <reference field="79" count="1" selected="0">
            <x v="9"/>
          </reference>
        </references>
      </pivotArea>
    </format>
    <format dxfId="24">
      <pivotArea field="79" grandRow="1" outline="0" collapsedLevelsAreSubtotals="1" axis="axisCol" fieldPosition="0">
        <references count="1">
          <reference field="79" count="1" selected="0">
            <x v="13"/>
          </reference>
        </references>
      </pivotArea>
    </format>
    <format dxfId="23">
      <pivotArea field="79" grandRow="1" outline="0" collapsedLevelsAreSubtotals="1" axis="axisCol" fieldPosition="0">
        <references count="1">
          <reference field="79" count="1" selected="0">
            <x v="17"/>
          </reference>
        </references>
      </pivotArea>
    </format>
    <format dxfId="22">
      <pivotArea field="79" grandRow="1" outline="0" collapsedLevelsAreSubtotals="1" axis="axisCol" fieldPosition="0">
        <references count="1">
          <reference field="79" count="3" selected="0">
            <x v="21"/>
            <x v="22"/>
            <x v="23"/>
          </reference>
        </references>
      </pivotArea>
    </format>
    <format dxfId="21">
      <pivotArea field="79" grandRow="1" outline="0" collapsedLevelsAreSubtotals="1" axis="axisCol" fieldPosition="0">
        <references count="1">
          <reference field="79" count="1" selected="0">
            <x v="26"/>
          </reference>
        </references>
      </pivotArea>
    </format>
    <format dxfId="20">
      <pivotArea field="79" grandRow="1" outline="0" collapsedLevelsAreSubtotals="1" axis="axisCol" fieldPosition="0">
        <references count="1">
          <reference field="79" count="1" selected="0">
            <x v="33"/>
          </reference>
        </references>
      </pivotArea>
    </format>
    <format dxfId="19">
      <pivotArea collapsedLevelsAreSubtotals="1" fieldPosition="0">
        <references count="1">
          <reference field="35" count="1">
            <x v="0"/>
          </reference>
        </references>
      </pivotArea>
    </format>
    <format dxfId="18">
      <pivotArea dataOnly="0" labelOnly="1" fieldPosition="0">
        <references count="1">
          <reference field="35" count="1">
            <x v="0"/>
          </reference>
        </references>
      </pivotArea>
    </format>
    <format dxfId="17">
      <pivotArea collapsedLevelsAreSubtotals="1" fieldPosition="0">
        <references count="1">
          <reference field="35" count="1">
            <x v="4"/>
          </reference>
        </references>
      </pivotArea>
    </format>
    <format dxfId="16">
      <pivotArea dataOnly="0" labelOnly="1" fieldPosition="0">
        <references count="1">
          <reference field="35" count="1">
            <x v="4"/>
          </reference>
        </references>
      </pivotArea>
    </format>
    <format dxfId="15">
      <pivotArea collapsedLevelsAreSubtotals="1" fieldPosition="0">
        <references count="1">
          <reference field="35" count="1">
            <x v="5"/>
          </reference>
        </references>
      </pivotArea>
    </format>
    <format dxfId="14">
      <pivotArea dataOnly="0" labelOnly="1" fieldPosition="0">
        <references count="1">
          <reference field="35" count="1">
            <x v="5"/>
          </reference>
        </references>
      </pivotArea>
    </format>
    <format dxfId="13">
      <pivotArea collapsedLevelsAreSubtotals="1" fieldPosition="0">
        <references count="1">
          <reference field="35" count="1">
            <x v="7"/>
          </reference>
        </references>
      </pivotArea>
    </format>
    <format dxfId="12">
      <pivotArea dataOnly="0" labelOnly="1" fieldPosition="0">
        <references count="1">
          <reference field="35" count="1">
            <x v="7"/>
          </reference>
        </references>
      </pivotArea>
    </format>
    <format dxfId="11">
      <pivotArea collapsedLevelsAreSubtotals="1" fieldPosition="0">
        <references count="1">
          <reference field="35" count="1">
            <x v="18"/>
          </reference>
        </references>
      </pivotArea>
    </format>
    <format dxfId="10">
      <pivotArea dataOnly="0" labelOnly="1" fieldPosition="0">
        <references count="1">
          <reference field="35" count="1">
            <x v="18"/>
          </reference>
        </references>
      </pivotArea>
    </format>
    <format dxfId="9">
      <pivotArea collapsedLevelsAreSubtotals="1" fieldPosition="0">
        <references count="1">
          <reference field="35" count="1">
            <x v="41"/>
          </reference>
        </references>
      </pivotArea>
    </format>
    <format dxfId="8">
      <pivotArea dataOnly="0" labelOnly="1" fieldPosition="0">
        <references count="1">
          <reference field="35" count="1"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47" firstHeaderRow="1" firstDataRow="2" firstDataCol="1"/>
  <pivotFields count="101"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6"/>
        <item x="6"/>
        <item x="3"/>
        <item x="15"/>
        <item x="11"/>
        <item x="10"/>
        <item x="7"/>
        <item x="2"/>
        <item x="9"/>
        <item x="5"/>
        <item x="14"/>
        <item x="8"/>
        <item x="18"/>
        <item x="17"/>
        <item x="13"/>
        <item x="1"/>
        <item x="4"/>
        <item x="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5">
        <item x="3"/>
        <item x="25"/>
        <item x="21"/>
        <item x="40"/>
        <item x="9"/>
        <item x="2"/>
        <item x="31"/>
        <item x="26"/>
        <item x="8"/>
        <item x="14"/>
        <item x="19"/>
        <item x="43"/>
        <item x="17"/>
        <item x="29"/>
        <item x="24"/>
        <item x="18"/>
        <item x="35"/>
        <item x="28"/>
        <item x="22"/>
        <item x="41"/>
        <item x="30"/>
        <item x="15"/>
        <item x="4"/>
        <item x="27"/>
        <item x="23"/>
        <item x="33"/>
        <item x="36"/>
        <item x="16"/>
        <item x="32"/>
        <item x="38"/>
        <item x="1"/>
        <item x="39"/>
        <item x="12"/>
        <item x="37"/>
        <item x="20"/>
        <item x="42"/>
        <item x="34"/>
        <item x="11"/>
        <item x="5"/>
        <item x="13"/>
        <item x="10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rain" fld="35" subtotal="count" baseField="0" baseItem="0"/>
  </dataFields>
  <formats count="8">
    <format dxfId="7">
      <pivotArea dataOnly="0" fieldPosition="0">
        <references count="1">
          <reference field="35" count="1">
            <x v="0"/>
          </reference>
        </references>
      </pivotArea>
    </format>
    <format dxfId="6">
      <pivotArea dataOnly="0" fieldPosition="0">
        <references count="1">
          <reference field="35" count="1">
            <x v="4"/>
          </reference>
        </references>
      </pivotArea>
    </format>
    <format dxfId="5">
      <pivotArea dataOnly="0" fieldPosition="0">
        <references count="1">
          <reference field="35" count="1">
            <x v="5"/>
          </reference>
        </references>
      </pivotArea>
    </format>
    <format dxfId="4">
      <pivotArea dataOnly="0" fieldPosition="0">
        <references count="1">
          <reference field="35" count="1">
            <x v="18"/>
          </reference>
        </references>
      </pivotArea>
    </format>
    <format dxfId="3">
      <pivotArea dataOnly="0" fieldPosition="0">
        <references count="1">
          <reference field="35" count="1">
            <x v="7"/>
          </reference>
        </references>
      </pivotArea>
    </format>
    <format dxfId="2">
      <pivotArea dataOnly="0" fieldPosition="0">
        <references count="1">
          <reference field="35" count="1">
            <x v="41"/>
          </reference>
        </references>
      </pivotArea>
    </format>
    <format dxfId="1">
      <pivotArea dataOnly="0" fieldPosition="0">
        <references count="1">
          <reference field="35" count="1">
            <x v="43"/>
          </reference>
        </references>
      </pivotArea>
    </format>
    <format dxfId="0">
      <pivotArea dataOnly="0" fieldPosition="0">
        <references count="1">
          <reference field="35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8">
  <location ref="A1:B21" firstHeaderRow="1" firstDataRow="1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0">
        <item x="16"/>
        <item x="6"/>
        <item x="3"/>
        <item x="15"/>
        <item x="11"/>
        <item x="10"/>
        <item x="7"/>
        <item x="2"/>
        <item x="9"/>
        <item x="5"/>
        <item x="14"/>
        <item x="8"/>
        <item x="18"/>
        <item x="17"/>
        <item x="13"/>
        <item x="1"/>
        <item x="4"/>
        <item x="0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0">
    <i>
      <x v="17"/>
    </i>
    <i>
      <x v="2"/>
    </i>
    <i>
      <x v="8"/>
    </i>
    <i>
      <x v="9"/>
    </i>
    <i>
      <x v="15"/>
    </i>
    <i>
      <x v="7"/>
    </i>
    <i>
      <x v="16"/>
    </i>
    <i>
      <x v="18"/>
    </i>
    <i>
      <x v="3"/>
    </i>
    <i>
      <x v="1"/>
    </i>
    <i>
      <x v="14"/>
    </i>
    <i>
      <x v="13"/>
    </i>
    <i>
      <x/>
    </i>
    <i>
      <x v="6"/>
    </i>
    <i>
      <x v="5"/>
    </i>
    <i>
      <x v="4"/>
    </i>
    <i>
      <x v="12"/>
    </i>
    <i>
      <x v="10"/>
    </i>
    <i>
      <x v="11"/>
    </i>
    <i t="grand">
      <x/>
    </i>
  </rowItems>
  <colItems count="1">
    <i/>
  </colItems>
  <dataFields count="1">
    <dataField name="Count of SOURCE OF ISOLATE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8:V38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dataFields count="1">
    <dataField name="Count of tet_int" fld="29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24:D29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67"/>
  </colFields>
  <colItems count="3">
    <i>
      <x/>
    </i>
    <i>
      <x v="1"/>
    </i>
    <i t="grand">
      <x/>
    </i>
  </colItems>
  <dataFields count="1">
    <dataField name="Count of tet_wgs" fld="67" subtotal="count" baseField="0" baseItem="0"/>
  </dataFields>
  <formats count="3">
    <format dxfId="167">
      <pivotArea type="all" dataOnly="0" outline="0" fieldPosition="0"/>
    </format>
    <format dxfId="166">
      <pivotArea type="all" dataOnly="0" outline="0" fieldPosition="0"/>
    </format>
    <format dxfId="16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16:D21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4">
    <i>
      <x/>
    </i>
    <i>
      <x v="1"/>
    </i>
    <i>
      <x v="2"/>
    </i>
    <i t="grand">
      <x/>
    </i>
  </rowItems>
  <colFields count="1">
    <field x="65"/>
  </colFields>
  <colItems count="3">
    <i>
      <x/>
    </i>
    <i>
      <x v="1"/>
    </i>
    <i t="grand">
      <x/>
    </i>
  </colItems>
  <dataFields count="1">
    <dataField name="Count of ery_wgs" fld="65" subtotal="count" baseField="0" baseItem="0"/>
  </dataFields>
  <formats count="3">
    <format dxfId="170">
      <pivotArea type="all" dataOnly="0" outline="0" fieldPosition="0"/>
    </format>
    <format dxfId="169">
      <pivotArea type="all" dataOnly="0" outline="0" fieldPosition="0"/>
    </format>
    <format dxfId="16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4:V24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cln_int" fld="25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:V11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Count of lev_int" fld="20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Y14:AC24" firstHeaderRow="1" firstDataRow="2" firstDataCol="1"/>
  <pivotFields count="101">
    <pivotField numFmtId="14"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3"/>
  </colFields>
  <colItems count="4">
    <i>
      <x/>
    </i>
    <i>
      <x v="1"/>
    </i>
    <i>
      <x v="2"/>
    </i>
    <i t="grand">
      <x/>
    </i>
  </colItems>
  <dataFields count="1">
    <dataField name="Count of cot_int" fld="33" subtotal="count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ST" colHeaderCaption="WGS">
  <location ref="A31:D36" firstHeaderRow="1" firstDataRow="2" firstDataCol="1"/>
  <pivotFields count="101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64"/>
  </colFields>
  <colItems count="3">
    <i>
      <x/>
    </i>
    <i>
      <x v="1"/>
    </i>
    <i t="grand">
      <x/>
    </i>
  </colItems>
  <dataFields count="1">
    <dataField name="Count of clin_wgs" fld="64" subtotal="count" baseField="0" baseItem="0"/>
  </dataFields>
  <formats count="3">
    <format dxfId="173">
      <pivotArea type="all" dataOnly="0" outline="0" fieldPosition="0"/>
    </format>
    <format dxfId="172">
      <pivotArea type="all" dataOnly="0" outline="0" fieldPosition="0"/>
    </format>
    <format dxfId="17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5.xml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4" Type="http://schemas.openxmlformats.org/officeDocument/2006/relationships/pivotTable" Target="../pivotTables/pivotTable2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99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9.140625" defaultRowHeight="15" x14ac:dyDescent="0.25"/>
  <cols>
    <col min="1" max="1" width="14.85546875" bestFit="1" customWidth="1"/>
    <col min="2" max="2" width="10.28515625" bestFit="1" customWidth="1"/>
    <col min="3" max="3" width="14.85546875" bestFit="1" customWidth="1"/>
    <col min="4" max="4" width="25.7109375" customWidth="1"/>
    <col min="5" max="5" width="12.28515625" customWidth="1"/>
    <col min="6" max="6" width="9.42578125" customWidth="1"/>
    <col min="7" max="7" width="30.7109375" customWidth="1"/>
    <col min="8" max="8" width="12.5703125" customWidth="1"/>
    <col min="9" max="10" width="23.42578125" customWidth="1"/>
    <col min="11" max="11" width="24.42578125" customWidth="1"/>
    <col min="12" max="12" width="22.85546875" customWidth="1"/>
    <col min="13" max="13" width="17" customWidth="1"/>
    <col min="14" max="14" width="12.7109375" customWidth="1"/>
    <col min="15" max="15" width="27.140625" customWidth="1"/>
    <col min="16" max="16" width="9" customWidth="1"/>
    <col min="17" max="17" width="16.140625" customWidth="1"/>
    <col min="18" max="18" width="9.28515625" customWidth="1"/>
    <col min="19" max="19" width="16.28515625" customWidth="1"/>
    <col min="20" max="20" width="8.5703125" customWidth="1"/>
    <col min="21" max="21" width="11.7109375" customWidth="1"/>
    <col min="22" max="22" width="11.42578125" customWidth="1"/>
    <col min="23" max="23" width="8.28515625" customWidth="1"/>
    <col min="24" max="24" width="11.85546875" customWidth="1"/>
    <col min="25" max="25" width="8.42578125" customWidth="1"/>
    <col min="26" max="26" width="11.5703125" customWidth="1"/>
    <col min="27" max="27" width="8.42578125" customWidth="1"/>
    <col min="28" max="28" width="9" customWidth="1"/>
    <col min="29" max="29" width="8.42578125" customWidth="1"/>
    <col min="30" max="30" width="11.5703125" customWidth="1"/>
    <col min="31" max="31" width="10" customWidth="1"/>
    <col min="32" max="32" width="13.42578125" customWidth="1"/>
    <col min="33" max="33" width="8.5703125" customWidth="1"/>
    <col min="34" max="36" width="11.7109375" customWidth="1"/>
    <col min="37" max="37" width="26.42578125" customWidth="1"/>
    <col min="38" max="38" width="10.7109375" customWidth="1"/>
    <col min="39" max="39" width="19.7109375" customWidth="1"/>
    <col min="40" max="40" width="15.7109375" customWidth="1"/>
    <col min="41" max="41" width="19.42578125" customWidth="1"/>
    <col min="42" max="42" width="18.140625" customWidth="1"/>
    <col min="43" max="43" width="25.7109375" customWidth="1"/>
    <col min="44" max="44" width="9" customWidth="1"/>
    <col min="45" max="45" width="14.42578125" customWidth="1"/>
    <col min="46" max="46" width="15.5703125" customWidth="1"/>
    <col min="47" max="47" width="43" customWidth="1"/>
    <col min="48" max="48" width="9.42578125" customWidth="1"/>
    <col min="49" max="49" width="8.85546875" customWidth="1"/>
    <col min="50" max="50" width="42.5703125" customWidth="1"/>
    <col min="51" max="51" width="41.7109375" customWidth="1"/>
    <col min="52" max="52" width="42.28515625" customWidth="1"/>
    <col min="53" max="53" width="43.140625" customWidth="1"/>
    <col min="54" max="54" width="41.85546875" customWidth="1"/>
    <col min="55" max="55" width="10.140625" customWidth="1"/>
    <col min="56" max="57" width="19.7109375" customWidth="1"/>
    <col min="58" max="58" width="10" customWidth="1"/>
    <col min="59" max="59" width="10.7109375" customWidth="1"/>
    <col min="60" max="61" width="11.5703125" customWidth="1"/>
    <col min="62" max="62" width="10.28515625" customWidth="1"/>
    <col min="63" max="63" width="10.42578125" customWidth="1"/>
    <col min="64" max="64" width="9.85546875" customWidth="1"/>
    <col min="65" max="65" width="13.42578125" customWidth="1"/>
    <col min="66" max="66" width="20.85546875" customWidth="1"/>
    <col min="67" max="67" width="16.42578125" customWidth="1"/>
    <col min="68" max="68" width="17.28515625" customWidth="1"/>
    <col min="69" max="69" width="21.42578125" customWidth="1"/>
    <col min="70" max="70" width="16.28515625" customWidth="1"/>
    <col min="71" max="71" width="19.5703125" customWidth="1"/>
    <col min="72" max="72" width="37.28515625" customWidth="1"/>
    <col min="73" max="73" width="36.140625" customWidth="1"/>
    <col min="74" max="74" width="11" customWidth="1"/>
    <col min="75" max="75" width="14" customWidth="1"/>
    <col min="76" max="76" width="20" customWidth="1"/>
    <col min="77" max="77" width="19.85546875" customWidth="1"/>
    <col min="78" max="78" width="15.85546875" customWidth="1"/>
    <col min="79" max="79" width="15" customWidth="1"/>
    <col min="80" max="80" width="19.42578125" customWidth="1"/>
    <col min="81" max="81" width="18.5703125" customWidth="1"/>
    <col min="82" max="82" width="18.140625" bestFit="1" customWidth="1"/>
    <col min="83" max="83" width="11.140625" bestFit="1" customWidth="1"/>
    <col min="84" max="84" width="14.5703125" bestFit="1" customWidth="1"/>
    <col min="85" max="85" width="22.85546875" bestFit="1" customWidth="1"/>
    <col min="86" max="86" width="20.5703125" bestFit="1" customWidth="1"/>
    <col min="87" max="87" width="18.42578125" bestFit="1" customWidth="1"/>
    <col min="88" max="88" width="11" bestFit="1" customWidth="1"/>
    <col min="89" max="89" width="11.140625" bestFit="1" customWidth="1"/>
    <col min="90" max="90" width="11" bestFit="1" customWidth="1"/>
    <col min="91" max="91" width="9.28515625" bestFit="1" customWidth="1"/>
    <col min="92" max="92" width="12.42578125" bestFit="1" customWidth="1"/>
    <col min="93" max="93" width="17.85546875" bestFit="1" customWidth="1"/>
    <col min="94" max="94" width="11.42578125" bestFit="1" customWidth="1"/>
    <col min="95" max="95" width="21.5703125" bestFit="1" customWidth="1"/>
    <col min="96" max="96" width="11.28515625" bestFit="1" customWidth="1"/>
    <col min="97" max="97" width="21.42578125" bestFit="1" customWidth="1"/>
    <col min="99" max="99" width="12.28515625" bestFit="1" customWidth="1"/>
    <col min="100" max="100" width="10.140625" bestFit="1" customWidth="1"/>
    <col min="101" max="101" width="13.28515625" bestFit="1" customWidth="1"/>
    <col min="102" max="102" width="12.140625" bestFit="1" customWidth="1"/>
    <col min="103" max="103" width="22.42578125" bestFit="1" customWidth="1"/>
  </cols>
  <sheetData>
    <row r="1" spans="1:103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1396</v>
      </c>
      <c r="K1" s="1" t="s">
        <v>9</v>
      </c>
      <c r="L1" s="1" t="s">
        <v>1041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1039</v>
      </c>
      <c r="R1" s="1" t="s">
        <v>14</v>
      </c>
      <c r="S1" s="1" t="s">
        <v>1040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1469</v>
      </c>
      <c r="AJ1" s="1" t="s">
        <v>1470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1037</v>
      </c>
      <c r="BF1" s="1" t="s">
        <v>50</v>
      </c>
      <c r="BG1" s="1" t="s">
        <v>51</v>
      </c>
      <c r="BH1" s="1" t="s">
        <v>52</v>
      </c>
      <c r="BI1" s="1" t="s">
        <v>1035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1400</v>
      </c>
      <c r="BO1" s="1" t="s">
        <v>1401</v>
      </c>
      <c r="BP1" s="1" t="s">
        <v>1402</v>
      </c>
      <c r="BQ1" s="1" t="s">
        <v>1403</v>
      </c>
      <c r="BR1" s="1" t="s">
        <v>1416</v>
      </c>
      <c r="BS1" s="1" t="s">
        <v>1404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" t="s">
        <v>62</v>
      </c>
      <c r="BZ1" s="1" t="s">
        <v>63</v>
      </c>
      <c r="CA1" s="1" t="s">
        <v>64</v>
      </c>
      <c r="CB1" s="1" t="s">
        <v>65</v>
      </c>
      <c r="CC1" s="1" t="s">
        <v>66</v>
      </c>
      <c r="CD1" s="1" t="s">
        <v>67</v>
      </c>
      <c r="CE1" s="1" t="s">
        <v>68</v>
      </c>
      <c r="CF1" s="1" t="s">
        <v>69</v>
      </c>
      <c r="CG1" s="1" t="s">
        <v>70</v>
      </c>
      <c r="CH1" s="1" t="s">
        <v>71</v>
      </c>
      <c r="CI1" s="1" t="s">
        <v>72</v>
      </c>
      <c r="CJ1" s="1" t="s">
        <v>73</v>
      </c>
      <c r="CK1" s="1" t="s">
        <v>74</v>
      </c>
      <c r="CL1" s="1" t="s">
        <v>75</v>
      </c>
      <c r="CM1" s="1" t="s">
        <v>76</v>
      </c>
      <c r="CN1" s="1" t="s">
        <v>77</v>
      </c>
      <c r="CO1" s="1" t="s">
        <v>78</v>
      </c>
      <c r="CP1" s="1" t="s">
        <v>79</v>
      </c>
      <c r="CQ1" s="1" t="s">
        <v>80</v>
      </c>
      <c r="CR1" s="1" t="s">
        <v>81</v>
      </c>
      <c r="CS1" s="1" t="s">
        <v>1398</v>
      </c>
      <c r="CT1" s="1" t="s">
        <v>82</v>
      </c>
      <c r="CU1" s="1" t="s">
        <v>83</v>
      </c>
      <c r="CV1" s="1" t="s">
        <v>84</v>
      </c>
      <c r="CW1" s="1" t="s">
        <v>85</v>
      </c>
      <c r="CX1" s="1" t="s">
        <v>86</v>
      </c>
      <c r="CY1" s="1" t="s">
        <v>1399</v>
      </c>
    </row>
    <row r="2" spans="1:103" ht="14.25" x14ac:dyDescent="0.45">
      <c r="A2" s="3">
        <v>42452</v>
      </c>
      <c r="B2" s="1">
        <v>3</v>
      </c>
      <c r="C2" s="1">
        <v>3011</v>
      </c>
      <c r="D2" s="1" t="s">
        <v>87</v>
      </c>
      <c r="E2" s="1"/>
      <c r="F2" s="1">
        <v>2015</v>
      </c>
      <c r="G2" s="1"/>
      <c r="H2" s="1" t="s">
        <v>88</v>
      </c>
      <c r="I2" s="1" t="s">
        <v>89</v>
      </c>
      <c r="J2" s="1" t="s">
        <v>1216</v>
      </c>
      <c r="K2" s="1" t="s">
        <v>90</v>
      </c>
      <c r="L2" s="1" t="s">
        <v>1042</v>
      </c>
      <c r="M2" s="1">
        <v>13</v>
      </c>
      <c r="N2" s="1" t="s">
        <v>91</v>
      </c>
      <c r="O2" s="1" t="s">
        <v>92</v>
      </c>
      <c r="P2" s="1">
        <v>2.3E-2</v>
      </c>
      <c r="Q2" s="1" t="s">
        <v>106</v>
      </c>
      <c r="R2" s="1"/>
      <c r="S2" s="1"/>
      <c r="T2" s="1"/>
      <c r="U2" s="1" t="s">
        <v>106</v>
      </c>
      <c r="V2" s="1"/>
      <c r="W2" s="1"/>
      <c r="X2" s="1" t="s">
        <v>106</v>
      </c>
      <c r="Y2" s="1"/>
      <c r="Z2" s="1" t="s">
        <v>106</v>
      </c>
      <c r="AA2" s="1"/>
      <c r="AB2" s="1"/>
      <c r="AC2" s="1"/>
      <c r="AD2" s="1" t="s">
        <v>106</v>
      </c>
      <c r="AE2" s="1"/>
      <c r="AF2" s="1"/>
      <c r="AG2" s="1"/>
      <c r="AH2" s="1" t="s">
        <v>106</v>
      </c>
      <c r="AI2" s="1">
        <f>COUNTIF(P2:AH2, "NS")</f>
        <v>0</v>
      </c>
      <c r="AJ2" s="1" t="s">
        <v>104</v>
      </c>
      <c r="AK2" s="1" t="s">
        <v>93</v>
      </c>
      <c r="AL2" s="1" t="s">
        <v>94</v>
      </c>
      <c r="AM2" s="1">
        <v>2074349</v>
      </c>
      <c r="AN2" s="1">
        <v>37</v>
      </c>
      <c r="AO2" s="1">
        <v>510</v>
      </c>
      <c r="AP2" s="1">
        <v>264997</v>
      </c>
      <c r="AQ2" s="1">
        <v>56063</v>
      </c>
      <c r="AR2" s="1">
        <v>128828</v>
      </c>
      <c r="AS2" s="1">
        <v>496</v>
      </c>
      <c r="AT2" s="1">
        <v>39.6</v>
      </c>
      <c r="AU2" s="1" t="s">
        <v>95</v>
      </c>
      <c r="AV2" s="1">
        <v>16</v>
      </c>
      <c r="AW2" s="1">
        <v>10</v>
      </c>
      <c r="AX2" s="1">
        <v>387</v>
      </c>
      <c r="AY2" s="1">
        <v>10</v>
      </c>
      <c r="AZ2" s="1">
        <v>9</v>
      </c>
      <c r="BA2" s="1">
        <v>1</v>
      </c>
      <c r="BB2" s="1">
        <v>9</v>
      </c>
      <c r="BC2" s="1" t="s">
        <v>96</v>
      </c>
      <c r="BD2" s="1" t="s">
        <v>97</v>
      </c>
      <c r="BE2" s="1" t="s">
        <v>1036</v>
      </c>
      <c r="BF2" s="1"/>
      <c r="BG2" s="1"/>
      <c r="BH2" s="1"/>
      <c r="BI2" s="1"/>
      <c r="BJ2" s="1"/>
      <c r="BK2" s="1"/>
      <c r="BL2" s="1" t="s">
        <v>98</v>
      </c>
      <c r="BM2" s="1"/>
      <c r="BN2" s="1" t="s">
        <v>106</v>
      </c>
      <c r="BO2" s="1" t="s">
        <v>106</v>
      </c>
      <c r="BP2" s="1" t="s">
        <v>106</v>
      </c>
      <c r="BQ2" s="1" t="s">
        <v>106</v>
      </c>
      <c r="BR2" s="1" t="s">
        <v>180</v>
      </c>
      <c r="BS2" s="1" t="s">
        <v>180</v>
      </c>
      <c r="BT2" s="1" t="s">
        <v>99</v>
      </c>
      <c r="BU2" s="1" t="s">
        <v>100</v>
      </c>
      <c r="BV2" s="1" t="s">
        <v>101</v>
      </c>
      <c r="BW2" s="1" t="s">
        <v>102</v>
      </c>
      <c r="BX2" s="1">
        <v>95.025000000000006</v>
      </c>
      <c r="BY2" s="1">
        <v>100</v>
      </c>
      <c r="BZ2" s="1">
        <v>22827</v>
      </c>
      <c r="CA2" s="1">
        <v>24032</v>
      </c>
      <c r="CB2" s="1">
        <v>1</v>
      </c>
      <c r="CC2" s="1">
        <v>1206</v>
      </c>
      <c r="CD2" s="1" t="s">
        <v>103</v>
      </c>
      <c r="CE2" s="1" t="s">
        <v>104</v>
      </c>
      <c r="CF2" s="1">
        <v>1313</v>
      </c>
      <c r="CG2" s="1" t="s">
        <v>105</v>
      </c>
      <c r="CH2" s="1">
        <v>704</v>
      </c>
      <c r="CI2" s="1">
        <v>9.0860999999999997E-3</v>
      </c>
      <c r="CJ2" s="1">
        <v>0</v>
      </c>
      <c r="CK2" s="1">
        <v>44</v>
      </c>
      <c r="CL2" s="1">
        <v>2</v>
      </c>
      <c r="CM2" s="1" t="s">
        <v>106</v>
      </c>
      <c r="CN2" s="1">
        <v>0.03</v>
      </c>
      <c r="CO2" s="1" t="s">
        <v>106</v>
      </c>
      <c r="CP2" s="1">
        <v>0.5</v>
      </c>
      <c r="CQ2" s="1" t="s">
        <v>106</v>
      </c>
      <c r="CR2" s="1">
        <v>0.06</v>
      </c>
      <c r="CS2" s="1" t="s">
        <v>106</v>
      </c>
      <c r="CT2" s="1" t="s">
        <v>106</v>
      </c>
      <c r="CU2" s="1">
        <v>0.5</v>
      </c>
      <c r="CV2" s="1" t="s">
        <v>106</v>
      </c>
      <c r="CW2" s="1">
        <v>0.06</v>
      </c>
      <c r="CX2" s="1">
        <v>0.03</v>
      </c>
      <c r="CY2" s="1" t="s">
        <v>106</v>
      </c>
    </row>
    <row r="3" spans="1:103" ht="14.25" x14ac:dyDescent="0.45">
      <c r="A3" s="3">
        <v>42452</v>
      </c>
      <c r="B3" s="1">
        <v>5</v>
      </c>
      <c r="C3" s="1">
        <v>6422</v>
      </c>
      <c r="D3" s="1" t="s">
        <v>87</v>
      </c>
      <c r="E3" s="1"/>
      <c r="F3" s="1">
        <v>2015</v>
      </c>
      <c r="G3" s="1"/>
      <c r="H3" s="1" t="s">
        <v>88</v>
      </c>
      <c r="I3" s="1" t="s">
        <v>107</v>
      </c>
      <c r="J3" s="1" t="s">
        <v>1370</v>
      </c>
      <c r="K3" s="1" t="s">
        <v>108</v>
      </c>
      <c r="L3" s="1" t="s">
        <v>1043</v>
      </c>
      <c r="M3" s="1">
        <v>72</v>
      </c>
      <c r="N3" s="1" t="s">
        <v>91</v>
      </c>
      <c r="O3" s="1" t="s">
        <v>92</v>
      </c>
      <c r="P3" s="1">
        <v>1.2E-2</v>
      </c>
      <c r="Q3" s="1" t="s">
        <v>106</v>
      </c>
      <c r="R3" s="1"/>
      <c r="S3" s="1"/>
      <c r="T3" s="1"/>
      <c r="U3" s="1" t="s">
        <v>180</v>
      </c>
      <c r="V3" s="1"/>
      <c r="W3" s="1"/>
      <c r="X3" s="1" t="s">
        <v>106</v>
      </c>
      <c r="Y3" s="1"/>
      <c r="Z3" s="1" t="s">
        <v>106</v>
      </c>
      <c r="AA3" s="1"/>
      <c r="AB3" s="1"/>
      <c r="AC3" s="1"/>
      <c r="AD3" s="1" t="s">
        <v>106</v>
      </c>
      <c r="AE3" s="1"/>
      <c r="AF3" s="1"/>
      <c r="AG3" s="1"/>
      <c r="AH3" s="1" t="s">
        <v>106</v>
      </c>
      <c r="AI3" s="1">
        <f t="shared" ref="AI3:AI66" si="0">COUNTIF(P3:AH3, "NS")</f>
        <v>1</v>
      </c>
      <c r="AJ3" s="1" t="s">
        <v>104</v>
      </c>
      <c r="AK3" s="1" t="s">
        <v>109</v>
      </c>
      <c r="AL3" s="1">
        <v>260</v>
      </c>
      <c r="AM3" s="1">
        <v>2028486</v>
      </c>
      <c r="AN3" s="1">
        <v>41</v>
      </c>
      <c r="AO3" s="1">
        <v>520</v>
      </c>
      <c r="AP3" s="1">
        <v>213453</v>
      </c>
      <c r="AQ3" s="1">
        <v>49475</v>
      </c>
      <c r="AR3" s="1">
        <v>105318</v>
      </c>
      <c r="AS3" s="1">
        <v>397</v>
      </c>
      <c r="AT3" s="1">
        <v>39.700000000000003</v>
      </c>
      <c r="AU3" s="1" t="s">
        <v>110</v>
      </c>
      <c r="AV3" s="1">
        <v>7</v>
      </c>
      <c r="AW3" s="1">
        <v>5</v>
      </c>
      <c r="AX3" s="1">
        <v>282</v>
      </c>
      <c r="AY3" s="1">
        <v>3</v>
      </c>
      <c r="AZ3" s="1">
        <v>10</v>
      </c>
      <c r="BA3" s="1">
        <v>20</v>
      </c>
      <c r="BB3" s="1">
        <v>6</v>
      </c>
      <c r="BC3" s="1" t="s">
        <v>96</v>
      </c>
      <c r="BD3" s="1" t="s">
        <v>97</v>
      </c>
      <c r="BE3" s="1" t="s">
        <v>1036</v>
      </c>
      <c r="BF3" s="1"/>
      <c r="BG3" s="1"/>
      <c r="BH3" s="1"/>
      <c r="BI3" s="1"/>
      <c r="BJ3" s="1"/>
      <c r="BK3" s="1"/>
      <c r="BL3" s="1"/>
      <c r="BM3" s="1"/>
      <c r="BN3" s="1" t="s">
        <v>106</v>
      </c>
      <c r="BO3" s="1" t="s">
        <v>106</v>
      </c>
      <c r="BP3" s="1" t="s">
        <v>106</v>
      </c>
      <c r="BQ3" s="1" t="s">
        <v>106</v>
      </c>
      <c r="BR3" s="1" t="s">
        <v>106</v>
      </c>
      <c r="BS3" s="1" t="s">
        <v>180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 t="s">
        <v>111</v>
      </c>
      <c r="CE3" s="1" t="s">
        <v>88</v>
      </c>
      <c r="CF3" s="1">
        <v>1313</v>
      </c>
      <c r="CG3" s="1" t="s">
        <v>112</v>
      </c>
      <c r="CH3" s="1">
        <v>716</v>
      </c>
      <c r="CI3" s="1">
        <v>8.6154300000000003E-3</v>
      </c>
      <c r="CJ3" s="1">
        <v>2</v>
      </c>
      <c r="CK3" s="1">
        <v>0</v>
      </c>
      <c r="CL3" s="1">
        <v>3</v>
      </c>
      <c r="CM3" s="1" t="s">
        <v>106</v>
      </c>
      <c r="CN3" s="1">
        <v>0.03</v>
      </c>
      <c r="CO3" s="1" t="s">
        <v>106</v>
      </c>
      <c r="CP3" s="1">
        <v>0.5</v>
      </c>
      <c r="CQ3" s="1" t="s">
        <v>106</v>
      </c>
      <c r="CR3" s="1">
        <v>0.06</v>
      </c>
      <c r="CS3" s="1" t="s">
        <v>106</v>
      </c>
      <c r="CT3" s="1" t="s">
        <v>106</v>
      </c>
      <c r="CU3" s="1">
        <v>0.5</v>
      </c>
      <c r="CV3" s="1" t="s">
        <v>106</v>
      </c>
      <c r="CW3" s="1">
        <v>0.06</v>
      </c>
      <c r="CX3" s="1">
        <v>0.03</v>
      </c>
      <c r="CY3" s="1" t="s">
        <v>106</v>
      </c>
    </row>
    <row r="4" spans="1:103" ht="14.25" x14ac:dyDescent="0.45">
      <c r="A4" s="3">
        <v>42452</v>
      </c>
      <c r="B4" s="1">
        <v>8</v>
      </c>
      <c r="C4" s="1">
        <v>3045</v>
      </c>
      <c r="D4" s="1" t="s">
        <v>87</v>
      </c>
      <c r="E4" s="1"/>
      <c r="F4" s="1">
        <v>2015</v>
      </c>
      <c r="G4" s="1"/>
      <c r="H4" s="1" t="s">
        <v>88</v>
      </c>
      <c r="I4" s="1" t="s">
        <v>89</v>
      </c>
      <c r="J4" s="1" t="s">
        <v>1217</v>
      </c>
      <c r="K4" s="1" t="s">
        <v>113</v>
      </c>
      <c r="L4" s="1" t="s">
        <v>1044</v>
      </c>
      <c r="M4" s="1">
        <v>59</v>
      </c>
      <c r="N4" s="1" t="s">
        <v>91</v>
      </c>
      <c r="O4" s="1" t="s">
        <v>92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f t="shared" si="0"/>
        <v>0</v>
      </c>
      <c r="AJ4" s="1" t="s">
        <v>104</v>
      </c>
      <c r="AK4" s="1" t="s">
        <v>114</v>
      </c>
      <c r="AL4" s="1">
        <v>10</v>
      </c>
      <c r="AM4" s="1">
        <v>2093587</v>
      </c>
      <c r="AN4" s="1">
        <v>39</v>
      </c>
      <c r="AO4" s="1">
        <v>510</v>
      </c>
      <c r="AP4" s="1">
        <v>259802</v>
      </c>
      <c r="AQ4" s="1">
        <v>53681</v>
      </c>
      <c r="AR4" s="1">
        <v>84946</v>
      </c>
      <c r="AS4" s="1">
        <v>100</v>
      </c>
      <c r="AT4" s="1">
        <v>39.5</v>
      </c>
      <c r="AU4" s="1">
        <v>17264</v>
      </c>
      <c r="AV4" s="1">
        <v>12</v>
      </c>
      <c r="AW4" s="1">
        <v>19</v>
      </c>
      <c r="AX4" s="1">
        <v>2</v>
      </c>
      <c r="AY4" s="1">
        <v>17</v>
      </c>
      <c r="AZ4" s="1">
        <v>6</v>
      </c>
      <c r="BA4" s="1">
        <v>22</v>
      </c>
      <c r="BB4" s="1">
        <v>1120</v>
      </c>
      <c r="BC4" s="1" t="s">
        <v>96</v>
      </c>
      <c r="BD4" s="1" t="s">
        <v>97</v>
      </c>
      <c r="BE4" s="1" t="s">
        <v>1036</v>
      </c>
      <c r="BF4" s="1"/>
      <c r="BG4" s="1"/>
      <c r="BH4" s="1"/>
      <c r="BI4" s="1" t="s">
        <v>53</v>
      </c>
      <c r="BJ4" s="1" t="s">
        <v>53</v>
      </c>
      <c r="BK4" s="1"/>
      <c r="BL4" s="1" t="s">
        <v>115</v>
      </c>
      <c r="BM4" s="1"/>
      <c r="BN4" s="1" t="s">
        <v>106</v>
      </c>
      <c r="BO4" s="1" t="s">
        <v>180</v>
      </c>
      <c r="BP4" s="1" t="s">
        <v>180</v>
      </c>
      <c r="BQ4" s="1" t="s">
        <v>106</v>
      </c>
      <c r="BR4" s="1" t="s">
        <v>180</v>
      </c>
      <c r="BS4" s="1" t="s">
        <v>180</v>
      </c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116</v>
      </c>
      <c r="CE4" s="1" t="s">
        <v>88</v>
      </c>
      <c r="CF4" s="1">
        <v>1313</v>
      </c>
      <c r="CG4" s="1" t="s">
        <v>117</v>
      </c>
      <c r="CH4" s="1">
        <v>881</v>
      </c>
      <c r="CI4" s="1">
        <v>3.1121E-3</v>
      </c>
      <c r="CJ4" s="1">
        <v>17</v>
      </c>
      <c r="CK4" s="1">
        <v>92</v>
      </c>
      <c r="CL4" s="1">
        <v>8</v>
      </c>
      <c r="CM4" s="1" t="s">
        <v>106</v>
      </c>
      <c r="CN4" s="1">
        <v>1</v>
      </c>
      <c r="CO4" s="1" t="s">
        <v>106</v>
      </c>
      <c r="CP4" s="1">
        <v>0.5</v>
      </c>
      <c r="CQ4" s="1" t="s">
        <v>106</v>
      </c>
      <c r="CR4" s="1">
        <v>0.5</v>
      </c>
      <c r="CS4" s="1" t="s">
        <v>106</v>
      </c>
      <c r="CT4" s="1" t="s">
        <v>118</v>
      </c>
      <c r="CU4" s="1">
        <v>2.1</v>
      </c>
      <c r="CV4" s="1" t="s">
        <v>119</v>
      </c>
      <c r="CW4" s="1">
        <v>0.5</v>
      </c>
      <c r="CX4" s="1">
        <v>2</v>
      </c>
      <c r="CY4" s="1" t="s">
        <v>106</v>
      </c>
    </row>
    <row r="5" spans="1:103" ht="14.25" x14ac:dyDescent="0.45">
      <c r="A5" s="3">
        <v>42452</v>
      </c>
      <c r="B5" s="1">
        <v>11</v>
      </c>
      <c r="C5" s="1" t="s">
        <v>120</v>
      </c>
      <c r="D5" s="1" t="s">
        <v>121</v>
      </c>
      <c r="E5" s="1" t="s">
        <v>122</v>
      </c>
      <c r="F5" s="1">
        <v>2015</v>
      </c>
      <c r="G5" s="7">
        <v>42229</v>
      </c>
      <c r="H5" s="1" t="s">
        <v>88</v>
      </c>
      <c r="I5" s="1" t="s">
        <v>123</v>
      </c>
      <c r="J5" s="1" t="s">
        <v>120</v>
      </c>
      <c r="K5" s="1" t="s">
        <v>124</v>
      </c>
      <c r="L5" s="1" t="s">
        <v>1045</v>
      </c>
      <c r="M5" s="1">
        <v>65</v>
      </c>
      <c r="N5" s="1" t="s">
        <v>125</v>
      </c>
      <c r="O5" s="1" t="s">
        <v>126</v>
      </c>
      <c r="P5" s="1">
        <v>0.06</v>
      </c>
      <c r="Q5" s="1" t="s">
        <v>106</v>
      </c>
      <c r="R5" s="1">
        <v>0.12</v>
      </c>
      <c r="S5" s="1" t="s">
        <v>106</v>
      </c>
      <c r="T5" s="1">
        <v>0.5</v>
      </c>
      <c r="U5" s="1" t="s">
        <v>106</v>
      </c>
      <c r="V5" s="1" t="s">
        <v>104</v>
      </c>
      <c r="W5" s="1">
        <v>0.12</v>
      </c>
      <c r="X5" s="1" t="s">
        <v>106</v>
      </c>
      <c r="Y5" s="1">
        <v>0.25</v>
      </c>
      <c r="Z5" s="1" t="s">
        <v>106</v>
      </c>
      <c r="AA5" s="1">
        <v>2</v>
      </c>
      <c r="AB5" s="1">
        <v>0.5</v>
      </c>
      <c r="AC5" s="1">
        <v>0.25</v>
      </c>
      <c r="AD5" s="1" t="s">
        <v>106</v>
      </c>
      <c r="AE5" s="1">
        <v>2</v>
      </c>
      <c r="AF5" s="1" t="s">
        <v>106</v>
      </c>
      <c r="AG5" s="1">
        <v>10</v>
      </c>
      <c r="AH5" s="1" t="s">
        <v>106</v>
      </c>
      <c r="AI5" s="1">
        <f t="shared" si="0"/>
        <v>0</v>
      </c>
      <c r="AJ5" s="1" t="s">
        <v>104</v>
      </c>
      <c r="AK5" s="1" t="s">
        <v>127</v>
      </c>
      <c r="AL5" s="1">
        <v>1</v>
      </c>
      <c r="AM5" s="1">
        <v>2058942</v>
      </c>
      <c r="AN5" s="1">
        <v>45</v>
      </c>
      <c r="AO5" s="1">
        <v>518</v>
      </c>
      <c r="AP5" s="1">
        <v>223052</v>
      </c>
      <c r="AQ5" s="1">
        <v>45754</v>
      </c>
      <c r="AR5" s="1">
        <v>121054</v>
      </c>
      <c r="AS5" s="1">
        <v>297</v>
      </c>
      <c r="AT5" s="1">
        <v>39.700000000000003</v>
      </c>
      <c r="AU5" s="1">
        <v>2697</v>
      </c>
      <c r="AV5" s="1">
        <v>4</v>
      </c>
      <c r="AW5" s="1">
        <v>16</v>
      </c>
      <c r="AX5" s="1">
        <v>19</v>
      </c>
      <c r="AY5" s="1">
        <v>15</v>
      </c>
      <c r="AZ5" s="1">
        <v>6</v>
      </c>
      <c r="BA5" s="1">
        <v>20</v>
      </c>
      <c r="BB5" s="1">
        <v>252</v>
      </c>
      <c r="BC5" s="1" t="s">
        <v>96</v>
      </c>
      <c r="BD5" s="1" t="s">
        <v>97</v>
      </c>
      <c r="BE5" s="1" t="s">
        <v>1036</v>
      </c>
      <c r="BF5" s="1"/>
      <c r="BG5" s="1"/>
      <c r="BH5" s="1"/>
      <c r="BI5" s="1" t="s">
        <v>1036</v>
      </c>
      <c r="BJ5" s="1" t="s">
        <v>53</v>
      </c>
      <c r="BK5" s="1" t="s">
        <v>54</v>
      </c>
      <c r="BL5" s="1" t="s">
        <v>128</v>
      </c>
      <c r="BM5" s="1"/>
      <c r="BN5" s="1" t="s">
        <v>106</v>
      </c>
      <c r="BO5" s="1" t="s">
        <v>180</v>
      </c>
      <c r="BP5" s="1" t="s">
        <v>180</v>
      </c>
      <c r="BQ5" s="1" t="s">
        <v>106</v>
      </c>
      <c r="BR5" s="1" t="s">
        <v>180</v>
      </c>
      <c r="BS5" s="1" t="s">
        <v>180</v>
      </c>
      <c r="BT5" s="1"/>
      <c r="BU5" s="1"/>
      <c r="BV5" s="1"/>
      <c r="BW5" s="1"/>
      <c r="BX5" s="1"/>
      <c r="BY5" s="1"/>
      <c r="BZ5" s="1"/>
      <c r="CA5" s="1"/>
      <c r="CB5" s="1"/>
      <c r="CC5" s="1"/>
      <c r="CD5" s="1" t="s">
        <v>129</v>
      </c>
      <c r="CE5" s="1" t="s">
        <v>88</v>
      </c>
      <c r="CF5" s="1">
        <v>1313</v>
      </c>
      <c r="CG5" s="1" t="s">
        <v>130</v>
      </c>
      <c r="CH5" s="1">
        <v>990</v>
      </c>
      <c r="CI5" s="1">
        <v>2.3989500000000001E-4</v>
      </c>
      <c r="CJ5" s="1">
        <v>13</v>
      </c>
      <c r="CK5" s="1" t="s">
        <v>131</v>
      </c>
      <c r="CL5" s="1">
        <v>8</v>
      </c>
      <c r="CM5" s="1" t="s">
        <v>118</v>
      </c>
      <c r="CN5" s="1">
        <v>8</v>
      </c>
      <c r="CO5" s="1" t="s">
        <v>119</v>
      </c>
      <c r="CP5" s="1">
        <v>1</v>
      </c>
      <c r="CQ5" s="1" t="s">
        <v>106</v>
      </c>
      <c r="CR5" s="1">
        <v>1</v>
      </c>
      <c r="CS5" s="1" t="s">
        <v>106</v>
      </c>
      <c r="CT5" s="1" t="s">
        <v>118</v>
      </c>
      <c r="CU5" s="1">
        <v>2.1</v>
      </c>
      <c r="CV5" s="1" t="s">
        <v>118</v>
      </c>
      <c r="CW5" s="1">
        <v>1</v>
      </c>
      <c r="CX5" s="1">
        <v>4</v>
      </c>
      <c r="CY5" s="1" t="s">
        <v>180</v>
      </c>
    </row>
    <row r="6" spans="1:103" ht="14.25" x14ac:dyDescent="0.45">
      <c r="A6" s="3">
        <v>42452</v>
      </c>
      <c r="B6" s="1">
        <v>20</v>
      </c>
      <c r="C6" s="1" t="s">
        <v>132</v>
      </c>
      <c r="D6" s="1" t="s">
        <v>121</v>
      </c>
      <c r="E6" s="1" t="s">
        <v>133</v>
      </c>
      <c r="F6" s="1">
        <v>2016</v>
      </c>
      <c r="G6" s="1"/>
      <c r="H6" s="1" t="s">
        <v>88</v>
      </c>
      <c r="I6" s="1"/>
      <c r="J6" s="1" t="str">
        <f>"JIP_"&amp;C6</f>
        <v>JIP_SF1916</v>
      </c>
      <c r="K6" s="1" t="s">
        <v>134</v>
      </c>
      <c r="L6" s="1" t="s">
        <v>134</v>
      </c>
      <c r="M6" s="1">
        <v>16</v>
      </c>
      <c r="N6" s="1" t="s">
        <v>125</v>
      </c>
      <c r="O6" s="1" t="s">
        <v>135</v>
      </c>
      <c r="P6" s="1">
        <v>4.7E-2</v>
      </c>
      <c r="Q6" s="1" t="s">
        <v>106</v>
      </c>
      <c r="R6" s="1"/>
      <c r="S6" s="1"/>
      <c r="T6" s="1"/>
      <c r="U6" s="1" t="s">
        <v>106</v>
      </c>
      <c r="V6" s="1"/>
      <c r="W6" s="1"/>
      <c r="X6" s="1" t="s">
        <v>106</v>
      </c>
      <c r="Y6" s="1"/>
      <c r="Z6" s="1" t="s">
        <v>106</v>
      </c>
      <c r="AA6" s="1"/>
      <c r="AB6" s="1"/>
      <c r="AC6" s="1"/>
      <c r="AD6" s="1" t="s">
        <v>106</v>
      </c>
      <c r="AE6" s="1"/>
      <c r="AF6" s="1"/>
      <c r="AG6" s="1"/>
      <c r="AH6" s="1" t="s">
        <v>180</v>
      </c>
      <c r="AI6" s="1">
        <f t="shared" si="0"/>
        <v>1</v>
      </c>
      <c r="AJ6" s="1" t="s">
        <v>104</v>
      </c>
      <c r="AK6" s="1" t="s">
        <v>136</v>
      </c>
      <c r="AL6" s="1">
        <v>10</v>
      </c>
      <c r="AM6" s="1">
        <v>2126775</v>
      </c>
      <c r="AN6" s="1">
        <v>42</v>
      </c>
      <c r="AO6" s="1">
        <v>518</v>
      </c>
      <c r="AP6" s="1">
        <v>153293</v>
      </c>
      <c r="AQ6" s="1">
        <v>50637</v>
      </c>
      <c r="AR6" s="1">
        <v>124036</v>
      </c>
      <c r="AS6" s="1">
        <v>673</v>
      </c>
      <c r="AT6" s="1">
        <v>39.5</v>
      </c>
      <c r="AU6" s="1">
        <v>14518</v>
      </c>
      <c r="AV6" s="1">
        <v>12</v>
      </c>
      <c r="AW6" s="1">
        <v>5</v>
      </c>
      <c r="AX6" s="1">
        <v>97</v>
      </c>
      <c r="AY6" s="1">
        <v>17</v>
      </c>
      <c r="AZ6" s="1">
        <v>6</v>
      </c>
      <c r="BA6" s="1">
        <v>22</v>
      </c>
      <c r="BB6" s="1">
        <v>14</v>
      </c>
      <c r="BC6" s="1" t="s">
        <v>96</v>
      </c>
      <c r="BD6" s="1" t="s">
        <v>97</v>
      </c>
      <c r="BE6" s="1" t="s">
        <v>1036</v>
      </c>
      <c r="BF6" s="1"/>
      <c r="BG6" s="1"/>
      <c r="BH6" s="1"/>
      <c r="BI6" s="1" t="s">
        <v>54</v>
      </c>
      <c r="BJ6" s="1"/>
      <c r="BK6" s="1" t="s">
        <v>54</v>
      </c>
      <c r="BL6" s="1" t="s">
        <v>128</v>
      </c>
      <c r="BM6" s="1"/>
      <c r="BN6" s="1" t="s">
        <v>106</v>
      </c>
      <c r="BO6" s="1" t="s">
        <v>106</v>
      </c>
      <c r="BP6" s="1" t="s">
        <v>180</v>
      </c>
      <c r="BQ6" s="1" t="s">
        <v>106</v>
      </c>
      <c r="BR6" s="1" t="s">
        <v>180</v>
      </c>
      <c r="BS6" s="1" t="s">
        <v>180</v>
      </c>
      <c r="BT6" s="1" t="s">
        <v>137</v>
      </c>
      <c r="BU6" s="1" t="s">
        <v>100</v>
      </c>
      <c r="BV6" s="1" t="s">
        <v>101</v>
      </c>
      <c r="BW6" s="1" t="s">
        <v>102</v>
      </c>
      <c r="BX6" s="1">
        <v>99.834000000000003</v>
      </c>
      <c r="BY6" s="1">
        <v>100</v>
      </c>
      <c r="BZ6" s="1">
        <v>101074</v>
      </c>
      <c r="CA6" s="1">
        <v>102279</v>
      </c>
      <c r="CB6" s="1">
        <v>1206</v>
      </c>
      <c r="CC6" s="1">
        <v>1</v>
      </c>
      <c r="CD6" s="1" t="s">
        <v>138</v>
      </c>
      <c r="CE6" s="1" t="s">
        <v>88</v>
      </c>
      <c r="CF6" s="1">
        <v>1313</v>
      </c>
      <c r="CG6" s="1" t="s">
        <v>139</v>
      </c>
      <c r="CH6" s="1">
        <v>842</v>
      </c>
      <c r="CI6" s="1">
        <v>4.2704800000000001E-3</v>
      </c>
      <c r="CJ6" s="1">
        <v>17</v>
      </c>
      <c r="CK6" s="1">
        <v>15</v>
      </c>
      <c r="CL6" s="1" t="s">
        <v>131</v>
      </c>
      <c r="CM6" s="1" t="s">
        <v>106</v>
      </c>
      <c r="CN6" s="1">
        <v>0.25</v>
      </c>
      <c r="CO6" s="1" t="s">
        <v>106</v>
      </c>
      <c r="CP6" s="1">
        <v>0.5</v>
      </c>
      <c r="CQ6" s="1" t="s">
        <v>106</v>
      </c>
      <c r="CR6" s="1">
        <v>0.12</v>
      </c>
      <c r="CS6" s="1" t="s">
        <v>106</v>
      </c>
      <c r="CT6" s="1" t="s">
        <v>106</v>
      </c>
      <c r="CU6" s="1">
        <v>0.5</v>
      </c>
      <c r="CV6" s="1" t="s">
        <v>106</v>
      </c>
      <c r="CW6" s="1">
        <v>0.12</v>
      </c>
      <c r="CX6" s="1">
        <v>0.25</v>
      </c>
      <c r="CY6" s="1" t="s">
        <v>180</v>
      </c>
    </row>
    <row r="7" spans="1:103" ht="14.25" x14ac:dyDescent="0.45">
      <c r="A7" s="3">
        <v>42452</v>
      </c>
      <c r="B7" s="1">
        <v>21</v>
      </c>
      <c r="C7" s="1" t="s">
        <v>140</v>
      </c>
      <c r="D7" s="1" t="s">
        <v>121</v>
      </c>
      <c r="E7" s="1" t="s">
        <v>141</v>
      </c>
      <c r="F7" s="1">
        <v>2016</v>
      </c>
      <c r="G7" s="1"/>
      <c r="H7" s="1" t="s">
        <v>88</v>
      </c>
      <c r="I7" s="1"/>
      <c r="J7" s="1" t="str">
        <f>"JIP_"&amp;C7</f>
        <v>JIP_SF1927</v>
      </c>
      <c r="K7" s="1" t="s">
        <v>142</v>
      </c>
      <c r="L7" s="1" t="s">
        <v>142</v>
      </c>
      <c r="M7" s="1">
        <v>27</v>
      </c>
      <c r="N7" s="1" t="s">
        <v>125</v>
      </c>
      <c r="O7" s="1" t="s">
        <v>135</v>
      </c>
      <c r="P7" s="1"/>
      <c r="Q7" s="1"/>
      <c r="R7" s="1"/>
      <c r="S7" s="1"/>
      <c r="T7" s="1"/>
      <c r="U7" s="1" t="s">
        <v>106</v>
      </c>
      <c r="V7" s="1"/>
      <c r="W7" s="1"/>
      <c r="X7" s="1" t="s">
        <v>106</v>
      </c>
      <c r="Y7" s="1"/>
      <c r="Z7" s="1" t="s">
        <v>106</v>
      </c>
      <c r="AA7" s="1"/>
      <c r="AB7" s="1"/>
      <c r="AC7" s="1"/>
      <c r="AD7" s="1" t="s">
        <v>106</v>
      </c>
      <c r="AE7" s="1"/>
      <c r="AF7" s="1"/>
      <c r="AG7" s="1"/>
      <c r="AH7" s="1" t="s">
        <v>180</v>
      </c>
      <c r="AI7" s="1">
        <f t="shared" si="0"/>
        <v>1</v>
      </c>
      <c r="AJ7" s="1" t="s">
        <v>104</v>
      </c>
      <c r="AK7" s="1" t="s">
        <v>143</v>
      </c>
      <c r="AL7" s="1">
        <v>1</v>
      </c>
      <c r="AM7" s="1">
        <v>2057157</v>
      </c>
      <c r="AN7" s="1">
        <v>28</v>
      </c>
      <c r="AO7" s="1">
        <v>518</v>
      </c>
      <c r="AP7" s="1">
        <v>347086</v>
      </c>
      <c r="AQ7" s="1">
        <v>73469</v>
      </c>
      <c r="AR7" s="1">
        <v>118431</v>
      </c>
      <c r="AS7" s="1">
        <v>389</v>
      </c>
      <c r="AT7" s="1">
        <v>39.700000000000003</v>
      </c>
      <c r="AU7" s="1">
        <v>236</v>
      </c>
      <c r="AV7" s="1">
        <v>15</v>
      </c>
      <c r="AW7" s="1">
        <v>16</v>
      </c>
      <c r="AX7" s="1">
        <v>19</v>
      </c>
      <c r="AY7" s="1">
        <v>15</v>
      </c>
      <c r="AZ7" s="1">
        <v>6</v>
      </c>
      <c r="BA7" s="1">
        <v>20</v>
      </c>
      <c r="BB7" s="1">
        <v>26</v>
      </c>
      <c r="BC7" s="1" t="s">
        <v>96</v>
      </c>
      <c r="BD7" s="1" t="s">
        <v>97</v>
      </c>
      <c r="BE7" s="1" t="s">
        <v>1036</v>
      </c>
      <c r="BF7" s="1"/>
      <c r="BG7" s="1"/>
      <c r="BH7" s="1"/>
      <c r="BI7" s="1" t="s">
        <v>54</v>
      </c>
      <c r="BJ7" s="1"/>
      <c r="BK7" s="1" t="s">
        <v>54</v>
      </c>
      <c r="BL7" s="1" t="s">
        <v>128</v>
      </c>
      <c r="BM7" s="1"/>
      <c r="BN7" s="1" t="s">
        <v>106</v>
      </c>
      <c r="BO7" s="1" t="s">
        <v>106</v>
      </c>
      <c r="BP7" s="1" t="s">
        <v>180</v>
      </c>
      <c r="BQ7" s="1" t="s">
        <v>106</v>
      </c>
      <c r="BR7" s="1" t="s">
        <v>180</v>
      </c>
      <c r="BS7" s="1" t="s">
        <v>180</v>
      </c>
      <c r="BT7" s="1" t="s">
        <v>144</v>
      </c>
      <c r="BU7" s="1" t="s">
        <v>100</v>
      </c>
      <c r="BV7" s="1" t="s">
        <v>101</v>
      </c>
      <c r="BW7" s="1" t="s">
        <v>102</v>
      </c>
      <c r="BX7" s="1">
        <v>99.834000000000003</v>
      </c>
      <c r="BY7" s="1">
        <v>100</v>
      </c>
      <c r="BZ7" s="1">
        <v>69588</v>
      </c>
      <c r="CA7" s="1">
        <v>70793</v>
      </c>
      <c r="CB7" s="1">
        <v>1206</v>
      </c>
      <c r="CC7" s="1">
        <v>1</v>
      </c>
      <c r="CD7" s="1" t="s">
        <v>129</v>
      </c>
      <c r="CE7" s="1" t="s">
        <v>88</v>
      </c>
      <c r="CF7" s="1">
        <v>1313</v>
      </c>
      <c r="CG7" s="1" t="s">
        <v>145</v>
      </c>
      <c r="CH7" s="1">
        <v>982</v>
      </c>
      <c r="CI7" s="1">
        <v>4.3443900000000001E-4</v>
      </c>
      <c r="CJ7" s="1">
        <v>13</v>
      </c>
      <c r="CK7" s="1">
        <v>16</v>
      </c>
      <c r="CL7" s="1">
        <v>47</v>
      </c>
      <c r="CM7" s="1" t="s">
        <v>106</v>
      </c>
      <c r="CN7" s="1">
        <v>2</v>
      </c>
      <c r="CO7" s="1" t="s">
        <v>119</v>
      </c>
      <c r="CP7" s="1">
        <v>1</v>
      </c>
      <c r="CQ7" s="1" t="s">
        <v>106</v>
      </c>
      <c r="CR7" s="1">
        <v>1</v>
      </c>
      <c r="CS7" s="1" t="s">
        <v>180</v>
      </c>
      <c r="CT7" s="1" t="s">
        <v>118</v>
      </c>
      <c r="CU7" s="1">
        <v>2.1</v>
      </c>
      <c r="CV7" s="1" t="s">
        <v>119</v>
      </c>
      <c r="CW7" s="1">
        <v>0.5</v>
      </c>
      <c r="CX7" s="1">
        <v>2</v>
      </c>
      <c r="CY7" s="1" t="s">
        <v>180</v>
      </c>
    </row>
    <row r="8" spans="1:103" ht="14.25" x14ac:dyDescent="0.45">
      <c r="A8" s="3">
        <v>42452</v>
      </c>
      <c r="B8" s="1">
        <v>23</v>
      </c>
      <c r="C8" s="1">
        <v>1580</v>
      </c>
      <c r="D8" s="1" t="s">
        <v>87</v>
      </c>
      <c r="E8" s="1" t="s">
        <v>149</v>
      </c>
      <c r="F8" s="1">
        <v>2016</v>
      </c>
      <c r="G8" s="7">
        <v>42616</v>
      </c>
      <c r="H8" s="1" t="s">
        <v>88</v>
      </c>
      <c r="I8" s="1" t="s">
        <v>150</v>
      </c>
      <c r="J8" s="1" t="s">
        <v>1215</v>
      </c>
      <c r="K8" s="1" t="s">
        <v>151</v>
      </c>
      <c r="L8" s="1" t="s">
        <v>1046</v>
      </c>
      <c r="M8" s="1">
        <v>50</v>
      </c>
      <c r="N8" s="1" t="s">
        <v>125</v>
      </c>
      <c r="O8" s="1" t="s">
        <v>92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f t="shared" si="0"/>
        <v>0</v>
      </c>
      <c r="AJ8" s="1" t="s">
        <v>104</v>
      </c>
      <c r="AK8" s="1" t="s">
        <v>152</v>
      </c>
      <c r="AL8" s="1">
        <v>104</v>
      </c>
      <c r="AM8" s="1">
        <v>2178445</v>
      </c>
      <c r="AN8" s="1">
        <v>40</v>
      </c>
      <c r="AO8" s="1">
        <v>508</v>
      </c>
      <c r="AP8" s="1">
        <v>322450</v>
      </c>
      <c r="AQ8" s="1">
        <v>54461</v>
      </c>
      <c r="AR8" s="1">
        <v>93765</v>
      </c>
      <c r="AS8" s="1">
        <v>586</v>
      </c>
      <c r="AT8" s="1">
        <v>39.6</v>
      </c>
      <c r="AU8" s="1">
        <v>11916</v>
      </c>
      <c r="AV8" s="1">
        <v>68</v>
      </c>
      <c r="AW8" s="1">
        <v>310</v>
      </c>
      <c r="AX8" s="1">
        <v>62</v>
      </c>
      <c r="AY8" s="1">
        <v>10</v>
      </c>
      <c r="AZ8" s="1">
        <v>77</v>
      </c>
      <c r="BA8" s="1">
        <v>1</v>
      </c>
      <c r="BB8" s="1">
        <v>5</v>
      </c>
      <c r="BC8" s="1" t="s">
        <v>96</v>
      </c>
      <c r="BD8" s="1" t="s">
        <v>97</v>
      </c>
      <c r="BE8" s="1" t="s">
        <v>1036</v>
      </c>
      <c r="BF8" s="1"/>
      <c r="BG8" s="1"/>
      <c r="BH8" s="1"/>
      <c r="BI8" s="1"/>
      <c r="BJ8" s="1"/>
      <c r="BK8" s="1"/>
      <c r="BL8" s="1" t="s">
        <v>153</v>
      </c>
      <c r="BM8" s="1"/>
      <c r="BN8" s="1" t="s">
        <v>106</v>
      </c>
      <c r="BO8" s="1" t="s">
        <v>106</v>
      </c>
      <c r="BP8" s="1" t="s">
        <v>106</v>
      </c>
      <c r="BQ8" s="1" t="s">
        <v>106</v>
      </c>
      <c r="BR8" s="1" t="s">
        <v>180</v>
      </c>
      <c r="BS8" s="1" t="s">
        <v>180</v>
      </c>
      <c r="BT8" s="1" t="s">
        <v>154</v>
      </c>
      <c r="BU8" s="1" t="s">
        <v>100</v>
      </c>
      <c r="BV8" s="1" t="s">
        <v>101</v>
      </c>
      <c r="BW8" s="1" t="s">
        <v>102</v>
      </c>
      <c r="BX8" s="1">
        <v>95.025000000000006</v>
      </c>
      <c r="BY8" s="1">
        <v>100</v>
      </c>
      <c r="BZ8" s="1">
        <v>13327</v>
      </c>
      <c r="CA8" s="1">
        <v>14532</v>
      </c>
      <c r="CB8" s="1">
        <v>1</v>
      </c>
      <c r="CC8" s="1">
        <v>1206</v>
      </c>
      <c r="CD8" s="1" t="s">
        <v>155</v>
      </c>
      <c r="CE8" s="1" t="s">
        <v>104</v>
      </c>
      <c r="CF8" s="1">
        <v>1313</v>
      </c>
      <c r="CG8" s="1" t="s">
        <v>156</v>
      </c>
      <c r="CH8" s="1">
        <v>850</v>
      </c>
      <c r="CI8" s="1">
        <v>4.0265400000000003E-3</v>
      </c>
      <c r="CJ8" s="1">
        <v>0</v>
      </c>
      <c r="CK8" s="1">
        <v>2</v>
      </c>
      <c r="CL8" s="1">
        <v>0</v>
      </c>
      <c r="CM8" s="1" t="s">
        <v>106</v>
      </c>
      <c r="CN8" s="1">
        <v>0.03</v>
      </c>
      <c r="CO8" s="1" t="s">
        <v>106</v>
      </c>
      <c r="CP8" s="1">
        <v>0.5</v>
      </c>
      <c r="CQ8" s="1" t="s">
        <v>106</v>
      </c>
      <c r="CR8" s="1">
        <v>0.06</v>
      </c>
      <c r="CS8" s="1" t="s">
        <v>106</v>
      </c>
      <c r="CT8" s="1" t="s">
        <v>106</v>
      </c>
      <c r="CU8" s="1">
        <v>0.5</v>
      </c>
      <c r="CV8" s="1" t="s">
        <v>106</v>
      </c>
      <c r="CW8" s="1">
        <v>0.06</v>
      </c>
      <c r="CX8" s="1">
        <v>0.03</v>
      </c>
      <c r="CY8" s="1" t="s">
        <v>106</v>
      </c>
    </row>
    <row r="9" spans="1:103" ht="14.25" x14ac:dyDescent="0.45">
      <c r="A9" s="3">
        <v>43329</v>
      </c>
      <c r="B9" s="1">
        <v>25</v>
      </c>
      <c r="C9" s="1">
        <v>3277</v>
      </c>
      <c r="D9" s="1" t="s">
        <v>87</v>
      </c>
      <c r="E9" s="1"/>
      <c r="F9" s="1">
        <v>2016</v>
      </c>
      <c r="G9" s="1"/>
      <c r="H9" s="1" t="s">
        <v>88</v>
      </c>
      <c r="I9" s="1" t="s">
        <v>150</v>
      </c>
      <c r="J9" s="1" t="s">
        <v>1320</v>
      </c>
      <c r="K9" s="1" t="s">
        <v>157</v>
      </c>
      <c r="L9" s="1" t="s">
        <v>157</v>
      </c>
      <c r="M9" s="1">
        <v>55</v>
      </c>
      <c r="N9" s="1" t="s">
        <v>91</v>
      </c>
      <c r="O9" s="1" t="s">
        <v>92</v>
      </c>
      <c r="P9" s="1">
        <v>6.0000000000000001E-3</v>
      </c>
      <c r="Q9" s="1" t="s">
        <v>106</v>
      </c>
      <c r="R9" s="1"/>
      <c r="S9" s="1"/>
      <c r="T9" s="1"/>
      <c r="U9" s="1" t="s">
        <v>106</v>
      </c>
      <c r="V9" s="1"/>
      <c r="W9" s="1"/>
      <c r="X9" s="1" t="s">
        <v>106</v>
      </c>
      <c r="Y9" s="1"/>
      <c r="Z9" s="1" t="s">
        <v>106</v>
      </c>
      <c r="AA9" s="1"/>
      <c r="AB9" s="1"/>
      <c r="AC9" s="1"/>
      <c r="AD9" s="1" t="s">
        <v>106</v>
      </c>
      <c r="AE9" s="1"/>
      <c r="AF9" s="1"/>
      <c r="AG9" s="1"/>
      <c r="AH9" s="1" t="s">
        <v>106</v>
      </c>
      <c r="AI9" s="1">
        <f t="shared" si="0"/>
        <v>0</v>
      </c>
      <c r="AJ9" s="1" t="s">
        <v>104</v>
      </c>
      <c r="AK9" s="1" t="s">
        <v>158</v>
      </c>
      <c r="AL9" s="1">
        <v>712</v>
      </c>
      <c r="AM9" s="1">
        <v>2091556</v>
      </c>
      <c r="AN9" s="1">
        <v>39</v>
      </c>
      <c r="AO9" s="1">
        <v>678</v>
      </c>
      <c r="AP9" s="1">
        <v>201476</v>
      </c>
      <c r="AQ9" s="1">
        <v>53629</v>
      </c>
      <c r="AR9" s="1">
        <v>107228</v>
      </c>
      <c r="AS9" s="1">
        <v>481</v>
      </c>
      <c r="AT9" s="1">
        <v>39.6</v>
      </c>
      <c r="AU9" s="1" t="s">
        <v>159</v>
      </c>
      <c r="AV9" s="1">
        <v>2</v>
      </c>
      <c r="AW9" s="1">
        <v>5</v>
      </c>
      <c r="AX9" s="1">
        <v>8</v>
      </c>
      <c r="AY9" s="1">
        <v>4</v>
      </c>
      <c r="AZ9" s="1" t="s">
        <v>160</v>
      </c>
      <c r="BA9" s="1">
        <v>33</v>
      </c>
      <c r="BB9" s="1">
        <v>19</v>
      </c>
      <c r="BC9" s="1" t="s">
        <v>96</v>
      </c>
      <c r="BD9" s="1" t="s">
        <v>97</v>
      </c>
      <c r="BE9" s="1" t="s">
        <v>1036</v>
      </c>
      <c r="BF9" s="1"/>
      <c r="BG9" s="1"/>
      <c r="BH9" s="1"/>
      <c r="BI9" s="1"/>
      <c r="BJ9" s="1"/>
      <c r="BK9" s="1"/>
      <c r="BL9" s="1"/>
      <c r="BM9" s="1"/>
      <c r="BN9" s="1" t="s">
        <v>106</v>
      </c>
      <c r="BO9" s="1" t="s">
        <v>106</v>
      </c>
      <c r="BP9" s="1" t="s">
        <v>106</v>
      </c>
      <c r="BQ9" s="1" t="s">
        <v>106</v>
      </c>
      <c r="BR9" s="1" t="s">
        <v>106</v>
      </c>
      <c r="BS9" s="1" t="s">
        <v>180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>
        <v>34</v>
      </c>
      <c r="CE9" s="1" t="s">
        <v>104</v>
      </c>
      <c r="CF9" s="1">
        <v>1313</v>
      </c>
      <c r="CG9" s="1" t="s">
        <v>161</v>
      </c>
      <c r="CH9" s="1">
        <v>723</v>
      </c>
      <c r="CI9" s="1">
        <v>8.3459899999999993E-3</v>
      </c>
      <c r="CJ9" s="1">
        <v>2</v>
      </c>
      <c r="CK9" s="1">
        <v>4</v>
      </c>
      <c r="CL9" s="1">
        <v>0</v>
      </c>
      <c r="CM9" s="1" t="s">
        <v>106</v>
      </c>
      <c r="CN9" s="1">
        <v>0.03</v>
      </c>
      <c r="CO9" s="1" t="s">
        <v>106</v>
      </c>
      <c r="CP9" s="1">
        <v>0.5</v>
      </c>
      <c r="CQ9" s="1" t="s">
        <v>106</v>
      </c>
      <c r="CR9" s="1">
        <v>0.06</v>
      </c>
      <c r="CS9" s="1" t="s">
        <v>106</v>
      </c>
      <c r="CT9" s="1" t="s">
        <v>106</v>
      </c>
      <c r="CU9" s="1">
        <v>0.5</v>
      </c>
      <c r="CV9" s="1" t="s">
        <v>106</v>
      </c>
      <c r="CW9" s="1">
        <v>0.06</v>
      </c>
      <c r="CX9" s="1">
        <v>0.03</v>
      </c>
      <c r="CY9" s="1" t="s">
        <v>106</v>
      </c>
    </row>
    <row r="10" spans="1:103" ht="14.25" x14ac:dyDescent="0.45">
      <c r="A10" s="3">
        <v>43329</v>
      </c>
      <c r="B10" s="1">
        <v>26</v>
      </c>
      <c r="C10" s="1" t="s">
        <v>162</v>
      </c>
      <c r="D10" s="1" t="s">
        <v>121</v>
      </c>
      <c r="E10" s="1"/>
      <c r="F10" s="1">
        <v>2016</v>
      </c>
      <c r="G10" s="1"/>
      <c r="H10" s="1" t="s">
        <v>88</v>
      </c>
      <c r="I10" s="1" t="s">
        <v>129</v>
      </c>
      <c r="J10" s="1" t="s">
        <v>1220</v>
      </c>
      <c r="K10" s="1" t="s">
        <v>163</v>
      </c>
      <c r="L10" s="1" t="s">
        <v>1047</v>
      </c>
      <c r="M10" s="1">
        <v>35</v>
      </c>
      <c r="N10" s="1" t="s">
        <v>125</v>
      </c>
      <c r="O10" s="1" t="s">
        <v>164</v>
      </c>
      <c r="P10" s="1">
        <v>0.5</v>
      </c>
      <c r="Q10" s="1" t="s">
        <v>106</v>
      </c>
      <c r="R10" s="1"/>
      <c r="S10" s="1"/>
      <c r="T10" s="1"/>
      <c r="U10" s="1" t="s">
        <v>106</v>
      </c>
      <c r="V10" s="1"/>
      <c r="W10" s="1"/>
      <c r="X10" s="1" t="s">
        <v>106</v>
      </c>
      <c r="Y10" s="1"/>
      <c r="Z10" s="1" t="s">
        <v>106</v>
      </c>
      <c r="AA10" s="1"/>
      <c r="AB10" s="1"/>
      <c r="AC10" s="1"/>
      <c r="AD10" s="1" t="s">
        <v>106</v>
      </c>
      <c r="AE10" s="1"/>
      <c r="AF10" s="1"/>
      <c r="AG10" s="1"/>
      <c r="AH10" s="1" t="s">
        <v>180</v>
      </c>
      <c r="AI10" s="1">
        <f t="shared" si="0"/>
        <v>1</v>
      </c>
      <c r="AJ10" s="1" t="s">
        <v>104</v>
      </c>
      <c r="AK10" s="1" t="s">
        <v>165</v>
      </c>
      <c r="AL10" s="1">
        <v>1</v>
      </c>
      <c r="AM10" s="1">
        <v>2043229</v>
      </c>
      <c r="AN10" s="1">
        <v>33</v>
      </c>
      <c r="AO10" s="1">
        <v>668</v>
      </c>
      <c r="AP10" s="1">
        <v>289177</v>
      </c>
      <c r="AQ10" s="1">
        <v>61916</v>
      </c>
      <c r="AR10" s="1">
        <v>118204</v>
      </c>
      <c r="AS10" s="1">
        <v>494</v>
      </c>
      <c r="AT10" s="1">
        <v>39.700000000000003</v>
      </c>
      <c r="AU10" s="1">
        <v>236</v>
      </c>
      <c r="AV10" s="1">
        <v>15</v>
      </c>
      <c r="AW10" s="1">
        <v>16</v>
      </c>
      <c r="AX10" s="1">
        <v>19</v>
      </c>
      <c r="AY10" s="1">
        <v>15</v>
      </c>
      <c r="AZ10" s="1">
        <v>6</v>
      </c>
      <c r="BA10" s="1">
        <v>20</v>
      </c>
      <c r="BB10" s="1">
        <v>26</v>
      </c>
      <c r="BC10" s="1" t="s">
        <v>96</v>
      </c>
      <c r="BD10" s="1" t="s">
        <v>97</v>
      </c>
      <c r="BE10" s="1" t="s">
        <v>1036</v>
      </c>
      <c r="BF10" s="1"/>
      <c r="BG10" s="1"/>
      <c r="BH10" s="1"/>
      <c r="BI10" s="1" t="s">
        <v>54</v>
      </c>
      <c r="BJ10" s="1"/>
      <c r="BK10" s="1" t="s">
        <v>54</v>
      </c>
      <c r="BL10" s="1" t="s">
        <v>128</v>
      </c>
      <c r="BM10" s="1"/>
      <c r="BN10" s="1" t="s">
        <v>106</v>
      </c>
      <c r="BO10" s="1" t="s">
        <v>106</v>
      </c>
      <c r="BP10" s="1" t="s">
        <v>180</v>
      </c>
      <c r="BQ10" s="1" t="s">
        <v>106</v>
      </c>
      <c r="BR10" s="1" t="s">
        <v>180</v>
      </c>
      <c r="BS10" s="1" t="s">
        <v>180</v>
      </c>
      <c r="BT10" s="1" t="s">
        <v>166</v>
      </c>
      <c r="BU10" s="1" t="s">
        <v>100</v>
      </c>
      <c r="BV10" s="1" t="s">
        <v>101</v>
      </c>
      <c r="BW10" s="1" t="s">
        <v>102</v>
      </c>
      <c r="BX10" s="1">
        <v>99.834000000000003</v>
      </c>
      <c r="BY10" s="1">
        <v>100</v>
      </c>
      <c r="BZ10" s="1">
        <v>47428</v>
      </c>
      <c r="CA10" s="1">
        <v>48633</v>
      </c>
      <c r="CB10" s="1">
        <v>1</v>
      </c>
      <c r="CC10" s="1">
        <v>1206</v>
      </c>
      <c r="CD10" s="1" t="s">
        <v>129</v>
      </c>
      <c r="CE10" s="1" t="s">
        <v>88</v>
      </c>
      <c r="CF10" s="1">
        <v>1313</v>
      </c>
      <c r="CG10" s="1" t="s">
        <v>167</v>
      </c>
      <c r="CH10" s="1">
        <v>992</v>
      </c>
      <c r="CI10" s="1">
        <v>1.91626E-4</v>
      </c>
      <c r="CJ10" s="1">
        <v>13</v>
      </c>
      <c r="CK10" s="1">
        <v>16</v>
      </c>
      <c r="CL10" s="1" t="s">
        <v>131</v>
      </c>
      <c r="CM10" s="1" t="s">
        <v>106</v>
      </c>
      <c r="CN10" s="1">
        <v>2</v>
      </c>
      <c r="CO10" s="1" t="s">
        <v>119</v>
      </c>
      <c r="CP10" s="1">
        <v>1</v>
      </c>
      <c r="CQ10" s="1" t="s">
        <v>106</v>
      </c>
      <c r="CR10" s="1">
        <v>1</v>
      </c>
      <c r="CS10" s="1" t="s">
        <v>106</v>
      </c>
      <c r="CT10" s="1" t="s">
        <v>118</v>
      </c>
      <c r="CU10" s="1">
        <v>2.1</v>
      </c>
      <c r="CV10" s="1" t="s">
        <v>119</v>
      </c>
      <c r="CW10" s="1">
        <v>0.5</v>
      </c>
      <c r="CX10" s="1">
        <v>2</v>
      </c>
      <c r="CY10" s="1" t="s">
        <v>106</v>
      </c>
    </row>
    <row r="11" spans="1:103" ht="14.25" x14ac:dyDescent="0.45">
      <c r="A11" s="3">
        <v>43329</v>
      </c>
      <c r="B11" s="1">
        <v>27</v>
      </c>
      <c r="C11" s="1">
        <v>3690</v>
      </c>
      <c r="D11" s="1" t="s">
        <v>87</v>
      </c>
      <c r="E11" s="1"/>
      <c r="F11" s="1">
        <v>2016</v>
      </c>
      <c r="G11" s="1"/>
      <c r="H11" s="1" t="s">
        <v>88</v>
      </c>
      <c r="I11" s="1" t="s">
        <v>129</v>
      </c>
      <c r="J11" s="1" t="s">
        <v>1352</v>
      </c>
      <c r="K11" s="1" t="s">
        <v>168</v>
      </c>
      <c r="L11" s="1" t="s">
        <v>168</v>
      </c>
      <c r="M11" s="1">
        <v>43</v>
      </c>
      <c r="N11" s="1" t="s">
        <v>91</v>
      </c>
      <c r="O11" s="1" t="s">
        <v>92</v>
      </c>
      <c r="P11" s="1">
        <v>0.25</v>
      </c>
      <c r="Q11" s="1" t="s">
        <v>106</v>
      </c>
      <c r="R11" s="1"/>
      <c r="S11" s="1"/>
      <c r="T11" s="1"/>
      <c r="U11" s="1" t="s">
        <v>106</v>
      </c>
      <c r="V11" s="1"/>
      <c r="W11" s="1"/>
      <c r="X11" s="1" t="s">
        <v>106</v>
      </c>
      <c r="Y11" s="1"/>
      <c r="Z11" s="1" t="s">
        <v>106</v>
      </c>
      <c r="AA11" s="1"/>
      <c r="AB11" s="1"/>
      <c r="AC11" s="1"/>
      <c r="AD11" s="1" t="s">
        <v>106</v>
      </c>
      <c r="AE11" s="1"/>
      <c r="AF11" s="1"/>
      <c r="AG11" s="1"/>
      <c r="AH11" s="1" t="s">
        <v>180</v>
      </c>
      <c r="AI11" s="1">
        <f t="shared" si="0"/>
        <v>1</v>
      </c>
      <c r="AJ11" s="1" t="s">
        <v>104</v>
      </c>
      <c r="AK11" s="8" t="s">
        <v>169</v>
      </c>
      <c r="AL11" s="1">
        <v>10</v>
      </c>
      <c r="AM11" s="1">
        <v>2087926</v>
      </c>
      <c r="AN11" s="1">
        <v>21</v>
      </c>
      <c r="AO11" s="1">
        <v>547</v>
      </c>
      <c r="AP11" s="1">
        <v>430585</v>
      </c>
      <c r="AQ11" s="1">
        <v>99425</v>
      </c>
      <c r="AR11" s="1">
        <v>265201</v>
      </c>
      <c r="AS11" s="1">
        <v>193</v>
      </c>
      <c r="AT11" s="1">
        <v>39.5</v>
      </c>
      <c r="AU11" s="1">
        <v>14489</v>
      </c>
      <c r="AV11" s="1">
        <v>6</v>
      </c>
      <c r="AW11" s="1">
        <v>5</v>
      </c>
      <c r="AX11" s="1">
        <v>2</v>
      </c>
      <c r="AY11" s="1">
        <v>17</v>
      </c>
      <c r="AZ11" s="1">
        <v>15</v>
      </c>
      <c r="BA11" s="1">
        <v>22</v>
      </c>
      <c r="BB11" s="1">
        <v>14</v>
      </c>
      <c r="BC11" s="1" t="s">
        <v>96</v>
      </c>
      <c r="BD11" s="1" t="s">
        <v>97</v>
      </c>
      <c r="BE11" s="1" t="s">
        <v>1036</v>
      </c>
      <c r="BF11" s="1"/>
      <c r="BG11" s="1"/>
      <c r="BH11" s="1"/>
      <c r="BI11" s="1" t="s">
        <v>53</v>
      </c>
      <c r="BJ11" s="1" t="s">
        <v>53</v>
      </c>
      <c r="BK11" s="1"/>
      <c r="BL11" s="1" t="s">
        <v>98</v>
      </c>
      <c r="BM11" s="1"/>
      <c r="BN11" s="1" t="s">
        <v>106</v>
      </c>
      <c r="BO11" s="1" t="s">
        <v>180</v>
      </c>
      <c r="BP11" s="1" t="s">
        <v>180</v>
      </c>
      <c r="BQ11" s="1" t="s">
        <v>106</v>
      </c>
      <c r="BR11" s="1" t="s">
        <v>180</v>
      </c>
      <c r="BS11" s="1" t="s">
        <v>180</v>
      </c>
      <c r="BT11" s="1" t="s">
        <v>170</v>
      </c>
      <c r="BU11" s="1" t="s">
        <v>100</v>
      </c>
      <c r="BV11" s="1" t="s">
        <v>101</v>
      </c>
      <c r="BW11" s="1" t="s">
        <v>102</v>
      </c>
      <c r="BX11" s="1">
        <v>99.834000000000003</v>
      </c>
      <c r="BY11" s="1">
        <v>100</v>
      </c>
      <c r="BZ11" s="1">
        <v>31503</v>
      </c>
      <c r="CA11" s="1">
        <v>32708</v>
      </c>
      <c r="CB11" s="1">
        <v>1</v>
      </c>
      <c r="CC11" s="1">
        <v>1206</v>
      </c>
      <c r="CD11" s="1" t="s">
        <v>116</v>
      </c>
      <c r="CE11" s="1" t="s">
        <v>88</v>
      </c>
      <c r="CF11" s="1">
        <v>1313</v>
      </c>
      <c r="CG11" s="1" t="s">
        <v>171</v>
      </c>
      <c r="CH11" s="1">
        <v>944</v>
      </c>
      <c r="CI11" s="1">
        <v>1.39189E-3</v>
      </c>
      <c r="CJ11" s="1">
        <v>17</v>
      </c>
      <c r="CK11" s="1">
        <v>1</v>
      </c>
      <c r="CL11" s="1">
        <v>22</v>
      </c>
      <c r="CM11" s="1" t="s">
        <v>106</v>
      </c>
      <c r="CN11" s="1">
        <v>0.06</v>
      </c>
      <c r="CO11" s="1" t="s">
        <v>106</v>
      </c>
      <c r="CP11" s="1">
        <v>0.5</v>
      </c>
      <c r="CQ11" s="1" t="s">
        <v>106</v>
      </c>
      <c r="CR11" s="1">
        <v>0.25</v>
      </c>
      <c r="CS11" s="1" t="s">
        <v>106</v>
      </c>
      <c r="CT11" s="1" t="s">
        <v>106</v>
      </c>
      <c r="CU11" s="1">
        <v>0.5</v>
      </c>
      <c r="CV11" s="1" t="s">
        <v>106</v>
      </c>
      <c r="CW11" s="1">
        <v>0.06</v>
      </c>
      <c r="CX11" s="1">
        <v>1</v>
      </c>
      <c r="CY11" s="1" t="s">
        <v>106</v>
      </c>
    </row>
    <row r="12" spans="1:103" ht="14.25" x14ac:dyDescent="0.45">
      <c r="A12" s="3">
        <v>43229</v>
      </c>
      <c r="B12" s="1">
        <v>30</v>
      </c>
      <c r="C12" s="1">
        <v>6487</v>
      </c>
      <c r="D12" s="1" t="s">
        <v>87</v>
      </c>
      <c r="E12" s="1"/>
      <c r="F12" s="1">
        <v>2016</v>
      </c>
      <c r="G12" s="1"/>
      <c r="H12" s="1" t="s">
        <v>88</v>
      </c>
      <c r="I12" s="1">
        <v>14</v>
      </c>
      <c r="J12" s="1" t="str">
        <f>"JIP_"&amp;C12</f>
        <v>JIP_6487</v>
      </c>
      <c r="K12" s="1" t="s">
        <v>172</v>
      </c>
      <c r="L12" s="1" t="s">
        <v>172</v>
      </c>
      <c r="M12" s="1">
        <v>11</v>
      </c>
      <c r="N12" s="1" t="s">
        <v>91</v>
      </c>
      <c r="O12" s="1" t="s">
        <v>173</v>
      </c>
      <c r="P12" s="1">
        <v>0.19</v>
      </c>
      <c r="Q12" s="1" t="s">
        <v>106</v>
      </c>
      <c r="R12" s="1"/>
      <c r="S12" s="1"/>
      <c r="T12" s="1"/>
      <c r="U12" s="1" t="s">
        <v>106</v>
      </c>
      <c r="V12" s="1"/>
      <c r="W12" s="1"/>
      <c r="X12" s="1" t="s">
        <v>180</v>
      </c>
      <c r="Y12" s="1"/>
      <c r="Z12" s="1" t="s">
        <v>106</v>
      </c>
      <c r="AA12" s="1"/>
      <c r="AB12" s="1"/>
      <c r="AC12" s="1"/>
      <c r="AD12" s="1" t="s">
        <v>180</v>
      </c>
      <c r="AE12" s="1"/>
      <c r="AF12" s="1"/>
      <c r="AG12" s="1"/>
      <c r="AH12" s="1" t="s">
        <v>180</v>
      </c>
      <c r="AI12" s="1">
        <f t="shared" si="0"/>
        <v>3</v>
      </c>
      <c r="AJ12" s="1" t="s">
        <v>88</v>
      </c>
      <c r="AK12" s="1" t="s">
        <v>174</v>
      </c>
      <c r="AL12" s="1" t="s">
        <v>175</v>
      </c>
      <c r="AM12" s="1">
        <v>2092486</v>
      </c>
      <c r="AN12" s="1">
        <v>36</v>
      </c>
      <c r="AO12" s="1">
        <v>548</v>
      </c>
      <c r="AP12" s="1">
        <v>249788</v>
      </c>
      <c r="AQ12" s="1">
        <v>58124</v>
      </c>
      <c r="AR12" s="1">
        <v>136955</v>
      </c>
      <c r="AS12" s="1">
        <v>286</v>
      </c>
      <c r="AT12" s="1">
        <v>39.6</v>
      </c>
      <c r="AU12" s="1">
        <v>13585</v>
      </c>
      <c r="AV12" s="1">
        <v>2</v>
      </c>
      <c r="AW12" s="1">
        <v>5</v>
      </c>
      <c r="AX12" s="1">
        <v>36</v>
      </c>
      <c r="AY12" s="1">
        <v>12</v>
      </c>
      <c r="AZ12" s="1">
        <v>17</v>
      </c>
      <c r="BA12" s="1">
        <v>21</v>
      </c>
      <c r="BB12" s="1">
        <v>773</v>
      </c>
      <c r="BC12" s="1" t="s">
        <v>96</v>
      </c>
      <c r="BD12" s="1" t="s">
        <v>97</v>
      </c>
      <c r="BE12" s="1" t="s">
        <v>1036</v>
      </c>
      <c r="BF12" s="1"/>
      <c r="BG12" s="1"/>
      <c r="BH12" s="1"/>
      <c r="BI12" s="1" t="s">
        <v>54</v>
      </c>
      <c r="BJ12" s="1"/>
      <c r="BK12" s="1" t="s">
        <v>54</v>
      </c>
      <c r="BL12" s="1" t="s">
        <v>98</v>
      </c>
      <c r="BM12" s="1"/>
      <c r="BN12" s="1" t="s">
        <v>106</v>
      </c>
      <c r="BO12" s="1" t="s">
        <v>106</v>
      </c>
      <c r="BP12" s="1" t="s">
        <v>180</v>
      </c>
      <c r="BQ12" s="1" t="s">
        <v>106</v>
      </c>
      <c r="BR12" s="1" t="s">
        <v>180</v>
      </c>
      <c r="BS12" s="1" t="s">
        <v>180</v>
      </c>
      <c r="BT12" s="1" t="s">
        <v>176</v>
      </c>
      <c r="BU12" s="1" t="s">
        <v>100</v>
      </c>
      <c r="BV12" s="1" t="s">
        <v>101</v>
      </c>
      <c r="BW12" s="1" t="s">
        <v>102</v>
      </c>
      <c r="BX12" s="1">
        <v>99.834000000000003</v>
      </c>
      <c r="BY12" s="1">
        <v>100</v>
      </c>
      <c r="BZ12" s="1">
        <v>32686</v>
      </c>
      <c r="CA12" s="1">
        <v>33891</v>
      </c>
      <c r="CB12" s="1">
        <v>1206</v>
      </c>
      <c r="CC12" s="1">
        <v>1</v>
      </c>
      <c r="CD12" s="1">
        <v>14</v>
      </c>
      <c r="CE12" s="1" t="s">
        <v>88</v>
      </c>
      <c r="CF12" s="1">
        <v>1313</v>
      </c>
      <c r="CG12" s="1" t="s">
        <v>177</v>
      </c>
      <c r="CH12" s="1">
        <v>963</v>
      </c>
      <c r="CI12" s="1">
        <v>9.0612400000000001E-4</v>
      </c>
      <c r="CJ12" s="1">
        <v>24</v>
      </c>
      <c r="CK12" s="1" t="s">
        <v>131</v>
      </c>
      <c r="CL12" s="1" t="s">
        <v>131</v>
      </c>
      <c r="CM12" s="1" t="s">
        <v>106</v>
      </c>
      <c r="CN12" s="1">
        <v>0.5</v>
      </c>
      <c r="CO12" s="1" t="s">
        <v>106</v>
      </c>
      <c r="CP12" s="1">
        <v>0.5</v>
      </c>
      <c r="CQ12" s="1" t="s">
        <v>106</v>
      </c>
      <c r="CR12" s="1">
        <v>0.25</v>
      </c>
      <c r="CS12" s="1" t="s">
        <v>106</v>
      </c>
      <c r="CT12" s="1" t="s">
        <v>106</v>
      </c>
      <c r="CU12" s="1">
        <v>0.5</v>
      </c>
      <c r="CV12" s="1" t="s">
        <v>106</v>
      </c>
      <c r="CW12" s="1">
        <v>0.12</v>
      </c>
      <c r="CX12" s="1">
        <v>0.5</v>
      </c>
      <c r="CY12" s="1" t="s">
        <v>106</v>
      </c>
    </row>
    <row r="13" spans="1:103" ht="14.25" x14ac:dyDescent="0.45">
      <c r="A13" s="3">
        <v>43229</v>
      </c>
      <c r="B13" s="1">
        <v>31</v>
      </c>
      <c r="C13" s="1">
        <v>2585</v>
      </c>
      <c r="D13" s="1" t="s">
        <v>87</v>
      </c>
      <c r="E13" s="1"/>
      <c r="F13" s="1">
        <v>2016</v>
      </c>
      <c r="G13" s="1"/>
      <c r="H13" s="1" t="s">
        <v>88</v>
      </c>
      <c r="I13" s="1" t="s">
        <v>150</v>
      </c>
      <c r="J13" s="1" t="s">
        <v>1286</v>
      </c>
      <c r="K13" s="1" t="s">
        <v>178</v>
      </c>
      <c r="L13" s="1" t="s">
        <v>179</v>
      </c>
      <c r="M13" s="1">
        <v>66</v>
      </c>
      <c r="N13" s="1" t="s">
        <v>91</v>
      </c>
      <c r="O13" s="1" t="s">
        <v>92</v>
      </c>
      <c r="P13" s="1">
        <v>0.06</v>
      </c>
      <c r="Q13" s="1" t="s">
        <v>106</v>
      </c>
      <c r="R13" s="1">
        <v>0.12</v>
      </c>
      <c r="S13" s="1" t="s">
        <v>106</v>
      </c>
      <c r="T13" s="1">
        <v>1</v>
      </c>
      <c r="U13" s="1" t="s">
        <v>106</v>
      </c>
      <c r="V13" s="1" t="s">
        <v>104</v>
      </c>
      <c r="W13" s="1">
        <v>0.12</v>
      </c>
      <c r="X13" s="1" t="s">
        <v>106</v>
      </c>
      <c r="Y13" s="1">
        <v>0.25</v>
      </c>
      <c r="Z13" s="1" t="s">
        <v>106</v>
      </c>
      <c r="AA13" s="1">
        <v>2</v>
      </c>
      <c r="AB13" s="1">
        <v>0.25</v>
      </c>
      <c r="AC13" s="1">
        <v>0.25</v>
      </c>
      <c r="AD13" s="1" t="s">
        <v>106</v>
      </c>
      <c r="AE13" s="1">
        <v>1</v>
      </c>
      <c r="AF13" s="1" t="s">
        <v>106</v>
      </c>
      <c r="AG13" s="1">
        <v>160</v>
      </c>
      <c r="AH13" s="1" t="s">
        <v>180</v>
      </c>
      <c r="AI13" s="1">
        <f t="shared" si="0"/>
        <v>1</v>
      </c>
      <c r="AJ13" s="1" t="s">
        <v>104</v>
      </c>
      <c r="AK13" s="1" t="s">
        <v>181</v>
      </c>
      <c r="AL13" s="1" t="s">
        <v>1034</v>
      </c>
      <c r="AM13" s="1">
        <v>2053238</v>
      </c>
      <c r="AN13" s="1">
        <v>46</v>
      </c>
      <c r="AO13" s="1">
        <v>500</v>
      </c>
      <c r="AP13" s="1">
        <v>398251</v>
      </c>
      <c r="AQ13" s="1">
        <v>44635</v>
      </c>
      <c r="AR13" s="1">
        <v>95331</v>
      </c>
      <c r="AS13" s="1">
        <v>391</v>
      </c>
      <c r="AT13" s="1">
        <v>39.6</v>
      </c>
      <c r="AU13" s="1" t="s">
        <v>182</v>
      </c>
      <c r="AV13" s="1">
        <v>2</v>
      </c>
      <c r="AW13" s="1">
        <v>16</v>
      </c>
      <c r="AX13" s="1">
        <v>62</v>
      </c>
      <c r="AY13" s="1">
        <v>4</v>
      </c>
      <c r="AZ13" s="1">
        <v>6</v>
      </c>
      <c r="BA13" s="1">
        <v>33</v>
      </c>
      <c r="BB13" s="1">
        <v>18</v>
      </c>
      <c r="BC13" s="1" t="s">
        <v>96</v>
      </c>
      <c r="BD13" s="1" t="s">
        <v>97</v>
      </c>
      <c r="BE13" s="1" t="s">
        <v>1036</v>
      </c>
      <c r="BF13" s="1"/>
      <c r="BG13" s="1" t="s">
        <v>183</v>
      </c>
      <c r="BH13" s="1"/>
      <c r="BI13" s="1"/>
      <c r="BJ13" s="1"/>
      <c r="BK13" s="1"/>
      <c r="BL13" s="1"/>
      <c r="BM13" s="1"/>
      <c r="BN13" s="1" t="s">
        <v>106</v>
      </c>
      <c r="BO13" s="1" t="s">
        <v>106</v>
      </c>
      <c r="BP13" s="1" t="s">
        <v>106</v>
      </c>
      <c r="BQ13" s="1" t="s">
        <v>180</v>
      </c>
      <c r="BR13" s="1" t="s">
        <v>106</v>
      </c>
      <c r="BS13" s="1" t="s">
        <v>180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 t="s">
        <v>184</v>
      </c>
      <c r="CE13" s="1" t="s">
        <v>104</v>
      </c>
      <c r="CF13" s="1">
        <v>1313</v>
      </c>
      <c r="CG13" s="1" t="s">
        <v>185</v>
      </c>
      <c r="CH13" s="1">
        <v>757</v>
      </c>
      <c r="CI13" s="1">
        <v>7.0882200000000001E-3</v>
      </c>
      <c r="CJ13" s="1">
        <v>1</v>
      </c>
      <c r="CK13" s="1">
        <v>4</v>
      </c>
      <c r="CL13" s="1">
        <v>0</v>
      </c>
      <c r="CM13" s="1" t="s">
        <v>106</v>
      </c>
      <c r="CN13" s="1">
        <v>0.03</v>
      </c>
      <c r="CO13" s="1" t="s">
        <v>106</v>
      </c>
      <c r="CP13" s="1">
        <v>0.5</v>
      </c>
      <c r="CQ13" s="1" t="s">
        <v>106</v>
      </c>
      <c r="CR13" s="1">
        <v>0.06</v>
      </c>
      <c r="CS13" s="1" t="s">
        <v>106</v>
      </c>
      <c r="CT13" s="1" t="s">
        <v>106</v>
      </c>
      <c r="CU13" s="1">
        <v>0.5</v>
      </c>
      <c r="CV13" s="1" t="s">
        <v>106</v>
      </c>
      <c r="CW13" s="1">
        <v>0.06</v>
      </c>
      <c r="CX13" s="1">
        <v>0.03</v>
      </c>
      <c r="CY13" s="1" t="s">
        <v>106</v>
      </c>
    </row>
    <row r="14" spans="1:103" ht="14.25" x14ac:dyDescent="0.45">
      <c r="A14" s="3">
        <v>42452</v>
      </c>
      <c r="B14" s="1">
        <v>33</v>
      </c>
      <c r="C14" s="1">
        <v>3941</v>
      </c>
      <c r="D14" s="1" t="s">
        <v>87</v>
      </c>
      <c r="E14" s="1" t="s">
        <v>186</v>
      </c>
      <c r="F14" s="1">
        <v>2016</v>
      </c>
      <c r="G14" s="7">
        <v>42681</v>
      </c>
      <c r="H14" s="1" t="s">
        <v>88</v>
      </c>
      <c r="I14" s="1"/>
      <c r="J14" s="1" t="s">
        <v>1218</v>
      </c>
      <c r="K14" s="1" t="s">
        <v>187</v>
      </c>
      <c r="L14" s="1" t="s">
        <v>1048</v>
      </c>
      <c r="M14" s="1">
        <v>35</v>
      </c>
      <c r="N14" s="1" t="s">
        <v>125</v>
      </c>
      <c r="O14" s="1" t="s">
        <v>92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f t="shared" si="0"/>
        <v>0</v>
      </c>
      <c r="AJ14" s="1" t="s">
        <v>104</v>
      </c>
      <c r="AK14" s="1" t="s">
        <v>188</v>
      </c>
      <c r="AL14" s="1">
        <v>1</v>
      </c>
      <c r="AM14" s="1">
        <v>2055329</v>
      </c>
      <c r="AN14" s="1">
        <v>44</v>
      </c>
      <c r="AO14" s="1">
        <v>511</v>
      </c>
      <c r="AP14" s="1">
        <v>223052</v>
      </c>
      <c r="AQ14" s="1">
        <v>46712</v>
      </c>
      <c r="AR14" s="1">
        <v>121289</v>
      </c>
      <c r="AS14" s="1">
        <v>200</v>
      </c>
      <c r="AT14" s="1">
        <v>39.700000000000003</v>
      </c>
      <c r="AU14" s="1">
        <v>2697</v>
      </c>
      <c r="AV14" s="1">
        <v>4</v>
      </c>
      <c r="AW14" s="1">
        <v>16</v>
      </c>
      <c r="AX14" s="1">
        <v>19</v>
      </c>
      <c r="AY14" s="1">
        <v>15</v>
      </c>
      <c r="AZ14" s="1">
        <v>6</v>
      </c>
      <c r="BA14" s="1">
        <v>20</v>
      </c>
      <c r="BB14" s="1">
        <v>252</v>
      </c>
      <c r="BC14" s="1" t="s">
        <v>96</v>
      </c>
      <c r="BD14" s="1" t="s">
        <v>97</v>
      </c>
      <c r="BE14" s="1" t="s">
        <v>1036</v>
      </c>
      <c r="BF14" s="1"/>
      <c r="BG14" s="1"/>
      <c r="BH14" s="1"/>
      <c r="BI14" s="1" t="s">
        <v>1036</v>
      </c>
      <c r="BJ14" s="1" t="s">
        <v>53</v>
      </c>
      <c r="BK14" s="1" t="s">
        <v>54</v>
      </c>
      <c r="BL14" s="1"/>
      <c r="BM14" s="1"/>
      <c r="BN14" s="1" t="s">
        <v>106</v>
      </c>
      <c r="BO14" s="1" t="s">
        <v>180</v>
      </c>
      <c r="BP14" s="1" t="s">
        <v>180</v>
      </c>
      <c r="BQ14" s="1" t="s">
        <v>106</v>
      </c>
      <c r="BR14" s="1" t="s">
        <v>180</v>
      </c>
      <c r="BS14" s="1" t="s">
        <v>180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 t="s">
        <v>129</v>
      </c>
      <c r="CE14" s="1" t="s">
        <v>88</v>
      </c>
      <c r="CF14" s="1">
        <v>1313</v>
      </c>
      <c r="CG14" s="1" t="s">
        <v>130</v>
      </c>
      <c r="CH14" s="1">
        <v>989</v>
      </c>
      <c r="CI14" s="1">
        <v>2.6408399999999999E-4</v>
      </c>
      <c r="CJ14" s="1">
        <v>13</v>
      </c>
      <c r="CK14" s="1" t="s">
        <v>131</v>
      </c>
      <c r="CL14" s="1">
        <v>8</v>
      </c>
      <c r="CM14" s="1" t="s">
        <v>118</v>
      </c>
      <c r="CN14" s="1">
        <v>8</v>
      </c>
      <c r="CO14" s="1" t="s">
        <v>119</v>
      </c>
      <c r="CP14" s="1">
        <v>1</v>
      </c>
      <c r="CQ14" s="1" t="s">
        <v>106</v>
      </c>
      <c r="CR14" s="1">
        <v>1</v>
      </c>
      <c r="CS14" s="1" t="s">
        <v>106</v>
      </c>
      <c r="CT14" s="1" t="s">
        <v>118</v>
      </c>
      <c r="CU14" s="1">
        <v>2.1</v>
      </c>
      <c r="CV14" s="1" t="s">
        <v>118</v>
      </c>
      <c r="CW14" s="1">
        <v>1</v>
      </c>
      <c r="CX14" s="1">
        <v>4</v>
      </c>
      <c r="CY14" s="1" t="s">
        <v>180</v>
      </c>
    </row>
    <row r="15" spans="1:103" ht="14.25" x14ac:dyDescent="0.45">
      <c r="A15" s="3">
        <v>43329</v>
      </c>
      <c r="B15" s="1">
        <v>37</v>
      </c>
      <c r="C15" s="1">
        <v>1192</v>
      </c>
      <c r="D15" s="1" t="s">
        <v>87</v>
      </c>
      <c r="E15" s="1"/>
      <c r="F15" s="1">
        <v>2017</v>
      </c>
      <c r="G15" s="1"/>
      <c r="H15" s="1" t="s">
        <v>88</v>
      </c>
      <c r="I15" s="1" t="s">
        <v>189</v>
      </c>
      <c r="J15" s="1" t="s">
        <v>1232</v>
      </c>
      <c r="K15" s="1" t="s">
        <v>190</v>
      </c>
      <c r="L15" s="1" t="s">
        <v>190</v>
      </c>
      <c r="M15" s="1">
        <v>65</v>
      </c>
      <c r="N15" s="1" t="s">
        <v>91</v>
      </c>
      <c r="O15" s="1" t="s">
        <v>92</v>
      </c>
      <c r="P15" s="1">
        <v>2</v>
      </c>
      <c r="Q15" s="1" t="s">
        <v>106</v>
      </c>
      <c r="R15" s="1">
        <v>1</v>
      </c>
      <c r="S15" s="1" t="s">
        <v>106</v>
      </c>
      <c r="T15" s="1">
        <v>0.5</v>
      </c>
      <c r="U15" s="1" t="s">
        <v>106</v>
      </c>
      <c r="V15" s="1" t="s">
        <v>104</v>
      </c>
      <c r="W15" s="1">
        <v>8</v>
      </c>
      <c r="X15" s="1" t="s">
        <v>180</v>
      </c>
      <c r="Y15" s="1">
        <v>1</v>
      </c>
      <c r="Z15" s="1" t="s">
        <v>180</v>
      </c>
      <c r="AA15" s="1">
        <v>2</v>
      </c>
      <c r="AB15" s="1">
        <v>0.12</v>
      </c>
      <c r="AC15" s="1">
        <v>16</v>
      </c>
      <c r="AD15" s="1" t="s">
        <v>180</v>
      </c>
      <c r="AE15" s="1">
        <v>16</v>
      </c>
      <c r="AF15" s="1" t="s">
        <v>180</v>
      </c>
      <c r="AG15" s="1">
        <v>80</v>
      </c>
      <c r="AH15" s="1" t="s">
        <v>180</v>
      </c>
      <c r="AI15" s="1">
        <f t="shared" si="0"/>
        <v>5</v>
      </c>
      <c r="AJ15" s="1" t="s">
        <v>88</v>
      </c>
      <c r="AK15" s="1" t="s">
        <v>191</v>
      </c>
      <c r="AL15" s="1">
        <v>16</v>
      </c>
      <c r="AM15" s="1">
        <v>2137181</v>
      </c>
      <c r="AN15" s="1">
        <v>38</v>
      </c>
      <c r="AO15" s="1">
        <v>532</v>
      </c>
      <c r="AP15" s="1">
        <v>193817</v>
      </c>
      <c r="AQ15" s="1">
        <v>56241</v>
      </c>
      <c r="AR15" s="1">
        <v>130094</v>
      </c>
      <c r="AS15" s="1">
        <v>293</v>
      </c>
      <c r="AT15" s="1">
        <v>39.4</v>
      </c>
      <c r="AU15" s="1">
        <v>81</v>
      </c>
      <c r="AV15" s="1">
        <v>4</v>
      </c>
      <c r="AW15" s="1">
        <v>4</v>
      </c>
      <c r="AX15" s="1">
        <v>2</v>
      </c>
      <c r="AY15" s="1">
        <v>4</v>
      </c>
      <c r="AZ15" s="1">
        <v>4</v>
      </c>
      <c r="BA15" s="1">
        <v>1</v>
      </c>
      <c r="BB15" s="1">
        <v>1</v>
      </c>
      <c r="BC15" s="1" t="s">
        <v>96</v>
      </c>
      <c r="BD15" s="1" t="s">
        <v>97</v>
      </c>
      <c r="BE15" s="1" t="s">
        <v>1036</v>
      </c>
      <c r="BF15" s="1"/>
      <c r="BG15" s="1"/>
      <c r="BH15" s="1"/>
      <c r="BI15" s="1" t="s">
        <v>53</v>
      </c>
      <c r="BJ15" s="1" t="s">
        <v>53</v>
      </c>
      <c r="BK15" s="1"/>
      <c r="BL15" s="1"/>
      <c r="BM15" s="1" t="s">
        <v>192</v>
      </c>
      <c r="BN15" s="1" t="s">
        <v>180</v>
      </c>
      <c r="BO15" s="1" t="s">
        <v>180</v>
      </c>
      <c r="BP15" s="1" t="s">
        <v>180</v>
      </c>
      <c r="BQ15" s="1" t="s">
        <v>106</v>
      </c>
      <c r="BR15" s="1" t="s">
        <v>180</v>
      </c>
      <c r="BS15" s="1" t="s">
        <v>180</v>
      </c>
      <c r="BT15" s="1" t="s">
        <v>193</v>
      </c>
      <c r="BU15" s="1" t="s">
        <v>194</v>
      </c>
      <c r="BV15" s="1" t="s">
        <v>195</v>
      </c>
      <c r="BW15" s="1" t="s">
        <v>196</v>
      </c>
      <c r="BX15" s="1">
        <v>100</v>
      </c>
      <c r="BY15" s="1">
        <v>100</v>
      </c>
      <c r="BZ15" s="1">
        <v>73674</v>
      </c>
      <c r="CA15" s="1">
        <v>74519</v>
      </c>
      <c r="CB15" s="1">
        <v>1</v>
      </c>
      <c r="CC15" s="1">
        <v>846</v>
      </c>
      <c r="CD15" s="1" t="s">
        <v>189</v>
      </c>
      <c r="CE15" s="1" t="s">
        <v>88</v>
      </c>
      <c r="CF15" s="1">
        <v>1313</v>
      </c>
      <c r="CG15" s="1" t="s">
        <v>197</v>
      </c>
      <c r="CH15" s="1">
        <v>994</v>
      </c>
      <c r="CI15" s="1">
        <v>1.4350300000000001E-4</v>
      </c>
      <c r="CJ15" s="1">
        <v>15</v>
      </c>
      <c r="CK15" s="1">
        <v>12</v>
      </c>
      <c r="CL15" s="1">
        <v>18</v>
      </c>
      <c r="CM15" s="1" t="s">
        <v>106</v>
      </c>
      <c r="CN15" s="1">
        <v>2</v>
      </c>
      <c r="CO15" s="1" t="s">
        <v>119</v>
      </c>
      <c r="CP15" s="1">
        <v>1</v>
      </c>
      <c r="CQ15" s="1" t="s">
        <v>106</v>
      </c>
      <c r="CR15" s="1">
        <v>1</v>
      </c>
      <c r="CS15" s="1" t="s">
        <v>106</v>
      </c>
      <c r="CT15" s="1" t="s">
        <v>118</v>
      </c>
      <c r="CU15" s="1">
        <v>2.1</v>
      </c>
      <c r="CV15" s="1" t="s">
        <v>119</v>
      </c>
      <c r="CW15" s="1">
        <v>0.5</v>
      </c>
      <c r="CX15" s="1">
        <v>2</v>
      </c>
      <c r="CY15" s="1" t="s">
        <v>106</v>
      </c>
    </row>
    <row r="16" spans="1:103" ht="14.25" x14ac:dyDescent="0.45">
      <c r="A16" s="3">
        <v>43229</v>
      </c>
      <c r="B16" s="1">
        <v>43</v>
      </c>
      <c r="C16" s="1">
        <v>2445</v>
      </c>
      <c r="D16" s="1" t="s">
        <v>87</v>
      </c>
      <c r="E16" s="1"/>
      <c r="F16" s="1">
        <v>2017</v>
      </c>
      <c r="G16" s="1"/>
      <c r="H16" s="1" t="s">
        <v>88</v>
      </c>
      <c r="I16" s="1" t="s">
        <v>150</v>
      </c>
      <c r="J16" s="1" t="s">
        <v>1283</v>
      </c>
      <c r="K16" s="1" t="s">
        <v>198</v>
      </c>
      <c r="L16" s="1" t="s">
        <v>198</v>
      </c>
      <c r="M16" s="1">
        <v>42</v>
      </c>
      <c r="N16" s="1" t="s">
        <v>91</v>
      </c>
      <c r="O16" s="1" t="s">
        <v>92</v>
      </c>
      <c r="P16" s="1">
        <v>0.125</v>
      </c>
      <c r="Q16" s="1" t="s">
        <v>106</v>
      </c>
      <c r="R16" s="1"/>
      <c r="S16" s="1"/>
      <c r="T16" s="1"/>
      <c r="U16" s="1" t="s">
        <v>106</v>
      </c>
      <c r="V16" s="1"/>
      <c r="W16" s="1"/>
      <c r="X16" s="1" t="s">
        <v>106</v>
      </c>
      <c r="Y16" s="1"/>
      <c r="Z16" s="1" t="s">
        <v>106</v>
      </c>
      <c r="AA16" s="1"/>
      <c r="AB16" s="1"/>
      <c r="AC16" s="1"/>
      <c r="AD16" s="1" t="s">
        <v>106</v>
      </c>
      <c r="AE16" s="1"/>
      <c r="AF16" s="1"/>
      <c r="AG16" s="1"/>
      <c r="AH16" s="1" t="s">
        <v>106</v>
      </c>
      <c r="AI16" s="1">
        <f t="shared" si="0"/>
        <v>0</v>
      </c>
      <c r="AJ16" s="1" t="s">
        <v>104</v>
      </c>
      <c r="AK16" s="8" t="s">
        <v>199</v>
      </c>
      <c r="AL16" s="1">
        <v>6</v>
      </c>
      <c r="AM16" s="1">
        <v>2103421</v>
      </c>
      <c r="AN16" s="1">
        <v>39</v>
      </c>
      <c r="AO16" s="1">
        <v>528</v>
      </c>
      <c r="AP16" s="1">
        <v>349728</v>
      </c>
      <c r="AQ16" s="1">
        <v>53933</v>
      </c>
      <c r="AR16" s="1">
        <v>180084</v>
      </c>
      <c r="AS16" s="1">
        <v>395</v>
      </c>
      <c r="AT16" s="1">
        <v>39.6</v>
      </c>
      <c r="AU16" s="1">
        <v>11921</v>
      </c>
      <c r="AV16" s="1">
        <v>7</v>
      </c>
      <c r="AW16" s="1">
        <v>11</v>
      </c>
      <c r="AX16" s="1">
        <v>10</v>
      </c>
      <c r="AY16" s="1">
        <v>1</v>
      </c>
      <c r="AZ16" s="1">
        <v>6</v>
      </c>
      <c r="BA16" s="1">
        <v>667</v>
      </c>
      <c r="BB16" s="1">
        <v>1</v>
      </c>
      <c r="BC16" s="1" t="s">
        <v>96</v>
      </c>
      <c r="BD16" s="1" t="s">
        <v>97</v>
      </c>
      <c r="BE16" s="1" t="s">
        <v>1036</v>
      </c>
      <c r="BF16" s="1"/>
      <c r="BG16" s="1"/>
      <c r="BH16" s="1"/>
      <c r="BI16" s="1" t="s">
        <v>54</v>
      </c>
      <c r="BJ16" s="1"/>
      <c r="BK16" s="1" t="s">
        <v>54</v>
      </c>
      <c r="BL16" s="1" t="s">
        <v>98</v>
      </c>
      <c r="BM16" s="1"/>
      <c r="BN16" s="1" t="s">
        <v>106</v>
      </c>
      <c r="BO16" s="1" t="s">
        <v>106</v>
      </c>
      <c r="BP16" s="1" t="s">
        <v>180</v>
      </c>
      <c r="BQ16" s="1" t="s">
        <v>106</v>
      </c>
      <c r="BR16" s="1" t="s">
        <v>180</v>
      </c>
      <c r="BS16" s="1" t="s">
        <v>180</v>
      </c>
      <c r="BT16" s="1" t="s">
        <v>200</v>
      </c>
      <c r="BU16" s="1" t="s">
        <v>100</v>
      </c>
      <c r="BV16" s="1" t="s">
        <v>101</v>
      </c>
      <c r="BW16" s="1" t="s">
        <v>102</v>
      </c>
      <c r="BX16" s="1">
        <v>100</v>
      </c>
      <c r="BY16" s="1">
        <v>100</v>
      </c>
      <c r="BZ16" s="1">
        <v>59380</v>
      </c>
      <c r="CA16" s="1">
        <v>60585</v>
      </c>
      <c r="CB16" s="1">
        <v>1206</v>
      </c>
      <c r="CC16" s="1">
        <v>1</v>
      </c>
      <c r="CD16" s="1" t="s">
        <v>201</v>
      </c>
      <c r="CE16" s="1" t="s">
        <v>88</v>
      </c>
      <c r="CF16" s="1">
        <v>1313</v>
      </c>
      <c r="CG16" s="1" t="s">
        <v>202</v>
      </c>
      <c r="CH16" s="1">
        <v>990</v>
      </c>
      <c r="CI16" s="1">
        <v>2.3989500000000001E-4</v>
      </c>
      <c r="CJ16" s="1">
        <v>17</v>
      </c>
      <c r="CK16" s="1">
        <v>12</v>
      </c>
      <c r="CL16" s="1">
        <v>8</v>
      </c>
      <c r="CM16" s="1" t="s">
        <v>106</v>
      </c>
      <c r="CN16" s="1">
        <v>1</v>
      </c>
      <c r="CO16" s="1" t="s">
        <v>106</v>
      </c>
      <c r="CP16" s="1">
        <v>0.5</v>
      </c>
      <c r="CQ16" s="1" t="s">
        <v>106</v>
      </c>
      <c r="CR16" s="1">
        <v>1</v>
      </c>
      <c r="CS16" s="1" t="s">
        <v>106</v>
      </c>
      <c r="CT16" s="1" t="s">
        <v>118</v>
      </c>
      <c r="CU16" s="1">
        <v>2.1</v>
      </c>
      <c r="CV16" s="1" t="s">
        <v>119</v>
      </c>
      <c r="CW16" s="1">
        <v>0.5</v>
      </c>
      <c r="CX16" s="1">
        <v>2</v>
      </c>
      <c r="CY16" s="1" t="s">
        <v>106</v>
      </c>
    </row>
    <row r="17" spans="1:103" ht="14.25" x14ac:dyDescent="0.45">
      <c r="A17" s="3">
        <v>43383</v>
      </c>
      <c r="B17" s="1">
        <v>47</v>
      </c>
      <c r="C17" s="1" t="s">
        <v>205</v>
      </c>
      <c r="D17" s="1" t="s">
        <v>87</v>
      </c>
      <c r="E17" s="1"/>
      <c r="F17" s="1">
        <v>2017</v>
      </c>
      <c r="G17" s="1"/>
      <c r="H17" s="1" t="s">
        <v>88</v>
      </c>
      <c r="I17" s="1"/>
      <c r="J17" s="1" t="str">
        <f>"JIP_"&amp;C17</f>
        <v>JIP_EX3714</v>
      </c>
      <c r="K17" s="1" t="s">
        <v>206</v>
      </c>
      <c r="L17" s="1" t="s">
        <v>206</v>
      </c>
      <c r="M17" s="1">
        <v>4</v>
      </c>
      <c r="N17" s="1" t="s">
        <v>91</v>
      </c>
      <c r="O17" s="1" t="s">
        <v>173</v>
      </c>
      <c r="P17" s="1">
        <v>4</v>
      </c>
      <c r="Q17" s="1" t="s">
        <v>180</v>
      </c>
      <c r="R17" s="1">
        <v>4</v>
      </c>
      <c r="S17" s="1" t="s">
        <v>180</v>
      </c>
      <c r="T17" s="1">
        <v>1</v>
      </c>
      <c r="U17" s="1" t="s">
        <v>106</v>
      </c>
      <c r="V17" s="1" t="s">
        <v>104</v>
      </c>
      <c r="W17" s="1">
        <v>8</v>
      </c>
      <c r="X17" s="1" t="s">
        <v>180</v>
      </c>
      <c r="Y17" s="1">
        <v>1</v>
      </c>
      <c r="Z17" s="1" t="s">
        <v>180</v>
      </c>
      <c r="AA17" s="1">
        <v>2</v>
      </c>
      <c r="AB17" s="1">
        <v>0.5</v>
      </c>
      <c r="AC17" s="1">
        <v>16</v>
      </c>
      <c r="AD17" s="1" t="s">
        <v>180</v>
      </c>
      <c r="AE17" s="1">
        <v>4</v>
      </c>
      <c r="AF17" s="1" t="s">
        <v>106</v>
      </c>
      <c r="AG17" s="1">
        <v>160</v>
      </c>
      <c r="AH17" s="1" t="s">
        <v>180</v>
      </c>
      <c r="AI17" s="1">
        <v>5</v>
      </c>
      <c r="AJ17" s="1" t="s">
        <v>88</v>
      </c>
      <c r="AK17" s="1" t="s">
        <v>207</v>
      </c>
      <c r="AL17" s="1">
        <v>1</v>
      </c>
      <c r="AM17" s="1">
        <v>2065391</v>
      </c>
      <c r="AN17" s="1">
        <v>34</v>
      </c>
      <c r="AO17" s="1">
        <v>518</v>
      </c>
      <c r="AP17" s="1">
        <v>221493</v>
      </c>
      <c r="AQ17" s="1">
        <v>60746</v>
      </c>
      <c r="AR17" s="1">
        <v>122158</v>
      </c>
      <c r="AS17" s="1">
        <v>488</v>
      </c>
      <c r="AT17" s="1">
        <v>39.700000000000003</v>
      </c>
      <c r="AU17" s="1">
        <v>271</v>
      </c>
      <c r="AV17" s="1">
        <v>4</v>
      </c>
      <c r="AW17" s="1">
        <v>16</v>
      </c>
      <c r="AX17" s="1">
        <v>19</v>
      </c>
      <c r="AY17" s="1">
        <v>15</v>
      </c>
      <c r="AZ17" s="1">
        <v>6</v>
      </c>
      <c r="BA17" s="1">
        <v>20</v>
      </c>
      <c r="BB17" s="1">
        <v>26</v>
      </c>
      <c r="BC17" s="1" t="s">
        <v>96</v>
      </c>
      <c r="BD17" s="1" t="s">
        <v>97</v>
      </c>
      <c r="BE17" s="1" t="s">
        <v>1036</v>
      </c>
      <c r="BF17" s="1"/>
      <c r="BG17" s="1"/>
      <c r="BH17" s="1"/>
      <c r="BI17" s="1" t="s">
        <v>1036</v>
      </c>
      <c r="BJ17" s="1" t="s">
        <v>53</v>
      </c>
      <c r="BK17" s="1" t="s">
        <v>54</v>
      </c>
      <c r="BL17" s="1"/>
      <c r="BM17" s="1"/>
      <c r="BN17" s="1" t="s">
        <v>106</v>
      </c>
      <c r="BO17" s="1" t="s">
        <v>180</v>
      </c>
      <c r="BP17" s="1" t="s">
        <v>180</v>
      </c>
      <c r="BQ17" s="1" t="s">
        <v>106</v>
      </c>
      <c r="BR17" s="1" t="s">
        <v>180</v>
      </c>
      <c r="BS17" s="1" t="s">
        <v>180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129</v>
      </c>
      <c r="CE17" s="1" t="s">
        <v>88</v>
      </c>
      <c r="CF17" s="1">
        <v>1313</v>
      </c>
      <c r="CG17" s="1" t="s">
        <v>208</v>
      </c>
      <c r="CH17" s="1">
        <v>993</v>
      </c>
      <c r="CI17" s="1">
        <v>1.67546E-4</v>
      </c>
      <c r="CJ17" s="1">
        <v>13</v>
      </c>
      <c r="CK17" s="1">
        <v>11</v>
      </c>
      <c r="CL17" s="1">
        <v>33</v>
      </c>
      <c r="CM17" s="1" t="s">
        <v>118</v>
      </c>
      <c r="CN17" s="1">
        <v>8</v>
      </c>
      <c r="CO17" s="1" t="s">
        <v>118</v>
      </c>
      <c r="CP17" s="1">
        <v>4</v>
      </c>
      <c r="CQ17" s="1" t="s">
        <v>118</v>
      </c>
      <c r="CR17" s="1">
        <v>8</v>
      </c>
      <c r="CS17" s="1" t="s">
        <v>180</v>
      </c>
      <c r="CT17" s="1" t="s">
        <v>118</v>
      </c>
      <c r="CU17" s="1">
        <v>2.1</v>
      </c>
      <c r="CV17" s="1" t="s">
        <v>118</v>
      </c>
      <c r="CW17" s="1">
        <v>1</v>
      </c>
      <c r="CX17" s="1">
        <v>4</v>
      </c>
      <c r="CY17" s="1" t="s">
        <v>180</v>
      </c>
    </row>
    <row r="18" spans="1:103" ht="14.25" x14ac:dyDescent="0.45">
      <c r="A18" s="3">
        <v>43329</v>
      </c>
      <c r="B18" s="1">
        <v>48</v>
      </c>
      <c r="C18" s="1" t="s">
        <v>209</v>
      </c>
      <c r="D18" s="1" t="s">
        <v>121</v>
      </c>
      <c r="E18" s="1" t="s">
        <v>210</v>
      </c>
      <c r="F18" s="1">
        <v>2018</v>
      </c>
      <c r="G18" s="1"/>
      <c r="H18" s="1" t="s">
        <v>88</v>
      </c>
      <c r="I18" s="1" t="s">
        <v>129</v>
      </c>
      <c r="J18" s="1" t="s">
        <v>1392</v>
      </c>
      <c r="K18" s="1" t="s">
        <v>211</v>
      </c>
      <c r="L18" s="1" t="s">
        <v>211</v>
      </c>
      <c r="M18" s="1">
        <v>3</v>
      </c>
      <c r="N18" s="1" t="s">
        <v>91</v>
      </c>
      <c r="O18" s="1" t="s">
        <v>164</v>
      </c>
      <c r="P18" s="1">
        <v>8</v>
      </c>
      <c r="Q18" s="1" t="s">
        <v>180</v>
      </c>
      <c r="R18" s="1">
        <v>2</v>
      </c>
      <c r="S18" s="1" t="s">
        <v>180</v>
      </c>
      <c r="T18" s="1">
        <v>0.5</v>
      </c>
      <c r="U18" s="1" t="s">
        <v>106</v>
      </c>
      <c r="V18" s="1" t="s">
        <v>104</v>
      </c>
      <c r="W18" s="1">
        <v>8</v>
      </c>
      <c r="X18" s="1" t="s">
        <v>180</v>
      </c>
      <c r="Y18" s="1">
        <v>1</v>
      </c>
      <c r="Z18" s="1" t="s">
        <v>180</v>
      </c>
      <c r="AA18" s="1">
        <v>2</v>
      </c>
      <c r="AB18" s="1">
        <v>0.5</v>
      </c>
      <c r="AC18" s="1">
        <v>16</v>
      </c>
      <c r="AD18" s="1" t="s">
        <v>180</v>
      </c>
      <c r="AE18" s="1">
        <v>2</v>
      </c>
      <c r="AF18" s="1" t="s">
        <v>106</v>
      </c>
      <c r="AG18" s="1">
        <v>160</v>
      </c>
      <c r="AH18" s="1" t="s">
        <v>180</v>
      </c>
      <c r="AI18" s="1">
        <v>5</v>
      </c>
      <c r="AJ18" s="1" t="s">
        <v>88</v>
      </c>
      <c r="AK18" s="1" t="s">
        <v>212</v>
      </c>
      <c r="AL18" s="1">
        <v>1</v>
      </c>
      <c r="AM18" s="1">
        <v>2038607</v>
      </c>
      <c r="AN18" s="1">
        <v>37</v>
      </c>
      <c r="AO18" s="1">
        <v>518</v>
      </c>
      <c r="AP18" s="1">
        <v>198540</v>
      </c>
      <c r="AQ18" s="1">
        <v>55097</v>
      </c>
      <c r="AR18" s="1">
        <v>102990</v>
      </c>
      <c r="AS18" s="1">
        <v>485</v>
      </c>
      <c r="AT18" s="1">
        <v>39.700000000000003</v>
      </c>
      <c r="AU18" s="1">
        <v>2697</v>
      </c>
      <c r="AV18" s="1">
        <v>4</v>
      </c>
      <c r="AW18" s="1">
        <v>16</v>
      </c>
      <c r="AX18" s="1">
        <v>19</v>
      </c>
      <c r="AY18" s="1">
        <v>15</v>
      </c>
      <c r="AZ18" s="1">
        <v>6</v>
      </c>
      <c r="BA18" s="1">
        <v>20</v>
      </c>
      <c r="BB18" s="1">
        <v>252</v>
      </c>
      <c r="BC18" s="1" t="s">
        <v>96</v>
      </c>
      <c r="BD18" s="1" t="s">
        <v>97</v>
      </c>
      <c r="BE18" s="1" t="s">
        <v>1036</v>
      </c>
      <c r="BF18" s="1"/>
      <c r="BG18" s="1"/>
      <c r="BH18" s="1"/>
      <c r="BI18" s="1" t="s">
        <v>1036</v>
      </c>
      <c r="BJ18" s="1" t="s">
        <v>53</v>
      </c>
      <c r="BK18" s="1" t="s">
        <v>54</v>
      </c>
      <c r="BL18" s="1"/>
      <c r="BM18" s="1"/>
      <c r="BN18" s="1" t="s">
        <v>106</v>
      </c>
      <c r="BO18" s="1" t="s">
        <v>180</v>
      </c>
      <c r="BP18" s="1" t="s">
        <v>180</v>
      </c>
      <c r="BQ18" s="1" t="s">
        <v>106</v>
      </c>
      <c r="BR18" s="1" t="s">
        <v>180</v>
      </c>
      <c r="BS18" s="1" t="s">
        <v>180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 t="s">
        <v>129</v>
      </c>
      <c r="CE18" s="1" t="s">
        <v>88</v>
      </c>
      <c r="CF18" s="1">
        <v>1313</v>
      </c>
      <c r="CG18" s="1" t="s">
        <v>208</v>
      </c>
      <c r="CH18" s="1">
        <v>987</v>
      </c>
      <c r="CI18" s="1">
        <v>3.1257300000000002E-4</v>
      </c>
      <c r="CJ18" s="1">
        <v>13</v>
      </c>
      <c r="CK18" s="1" t="s">
        <v>131</v>
      </c>
      <c r="CL18" s="1">
        <v>8</v>
      </c>
      <c r="CM18" s="1" t="s">
        <v>118</v>
      </c>
      <c r="CN18" s="1">
        <v>8</v>
      </c>
      <c r="CO18" s="1" t="s">
        <v>119</v>
      </c>
      <c r="CP18" s="1">
        <v>1</v>
      </c>
      <c r="CQ18" s="1" t="s">
        <v>106</v>
      </c>
      <c r="CR18" s="1">
        <v>1</v>
      </c>
      <c r="CS18" s="1" t="s">
        <v>106</v>
      </c>
      <c r="CT18" s="1" t="s">
        <v>118</v>
      </c>
      <c r="CU18" s="1">
        <v>2.1</v>
      </c>
      <c r="CV18" s="1" t="s">
        <v>118</v>
      </c>
      <c r="CW18" s="1">
        <v>1</v>
      </c>
      <c r="CX18" s="1">
        <v>4</v>
      </c>
      <c r="CY18" s="1" t="s">
        <v>180</v>
      </c>
    </row>
    <row r="19" spans="1:103" ht="14.25" x14ac:dyDescent="0.45">
      <c r="A19" s="3">
        <v>43229</v>
      </c>
      <c r="B19" s="1">
        <v>49</v>
      </c>
      <c r="C19" s="1">
        <v>6800</v>
      </c>
      <c r="D19" s="1" t="s">
        <v>87</v>
      </c>
      <c r="E19" s="1"/>
      <c r="F19" s="1">
        <v>2018</v>
      </c>
      <c r="G19" s="1"/>
      <c r="H19" s="1" t="s">
        <v>88</v>
      </c>
      <c r="I19" s="1" t="s">
        <v>129</v>
      </c>
      <c r="J19" s="1" t="s">
        <v>1374</v>
      </c>
      <c r="K19" s="1" t="s">
        <v>213</v>
      </c>
      <c r="L19" s="1" t="s">
        <v>213</v>
      </c>
      <c r="M19" s="1">
        <v>10</v>
      </c>
      <c r="N19" s="1" t="s">
        <v>125</v>
      </c>
      <c r="O19" s="1" t="s">
        <v>214</v>
      </c>
      <c r="P19" s="1">
        <v>0.38</v>
      </c>
      <c r="Q19" s="1" t="s">
        <v>106</v>
      </c>
      <c r="R19" s="1"/>
      <c r="S19" s="1"/>
      <c r="T19" s="1"/>
      <c r="U19" s="1" t="s">
        <v>106</v>
      </c>
      <c r="V19" s="1"/>
      <c r="W19" s="1"/>
      <c r="X19" s="1" t="s">
        <v>180</v>
      </c>
      <c r="Y19" s="1"/>
      <c r="Z19" s="1" t="s">
        <v>106</v>
      </c>
      <c r="AA19" s="1"/>
      <c r="AB19" s="1"/>
      <c r="AC19" s="1"/>
      <c r="AD19" s="1" t="s">
        <v>180</v>
      </c>
      <c r="AE19" s="1"/>
      <c r="AF19" s="1"/>
      <c r="AG19" s="1"/>
      <c r="AH19" s="1" t="s">
        <v>180</v>
      </c>
      <c r="AI19" s="1">
        <f t="shared" si="0"/>
        <v>3</v>
      </c>
      <c r="AJ19" s="1" t="s">
        <v>88</v>
      </c>
      <c r="AK19" s="1" t="s">
        <v>215</v>
      </c>
      <c r="AL19" s="1">
        <v>1</v>
      </c>
      <c r="AM19" s="1">
        <v>2025656</v>
      </c>
      <c r="AN19" s="1">
        <v>36</v>
      </c>
      <c r="AO19" s="1">
        <v>518</v>
      </c>
      <c r="AP19" s="1">
        <v>310761</v>
      </c>
      <c r="AQ19" s="1">
        <v>56268</v>
      </c>
      <c r="AR19" s="1">
        <v>107175</v>
      </c>
      <c r="AS19" s="1">
        <v>391</v>
      </c>
      <c r="AT19" s="1">
        <v>39.799999999999997</v>
      </c>
      <c r="AU19" s="1">
        <v>236</v>
      </c>
      <c r="AV19" s="1">
        <v>15</v>
      </c>
      <c r="AW19" s="1">
        <v>16</v>
      </c>
      <c r="AX19" s="1">
        <v>19</v>
      </c>
      <c r="AY19" s="1">
        <v>15</v>
      </c>
      <c r="AZ19" s="1">
        <v>6</v>
      </c>
      <c r="BA19" s="1">
        <v>20</v>
      </c>
      <c r="BB19" s="1">
        <v>26</v>
      </c>
      <c r="BC19" s="1" t="s">
        <v>96</v>
      </c>
      <c r="BD19" s="1" t="s">
        <v>97</v>
      </c>
      <c r="BE19" s="1" t="s">
        <v>1036</v>
      </c>
      <c r="BF19" s="1"/>
      <c r="BG19" s="1"/>
      <c r="BH19" s="1"/>
      <c r="BI19" s="1" t="s">
        <v>54</v>
      </c>
      <c r="BJ19" s="1"/>
      <c r="BK19" s="1" t="s">
        <v>54</v>
      </c>
      <c r="BL19" s="1" t="s">
        <v>128</v>
      </c>
      <c r="BM19" s="1"/>
      <c r="BN19" s="1" t="s">
        <v>106</v>
      </c>
      <c r="BO19" s="1" t="s">
        <v>106</v>
      </c>
      <c r="BP19" s="1" t="s">
        <v>180</v>
      </c>
      <c r="BQ19" s="1" t="s">
        <v>106</v>
      </c>
      <c r="BR19" s="1" t="s">
        <v>180</v>
      </c>
      <c r="BS19" s="1" t="s">
        <v>180</v>
      </c>
      <c r="BT19" s="1" t="s">
        <v>216</v>
      </c>
      <c r="BU19" s="1" t="s">
        <v>100</v>
      </c>
      <c r="BV19" s="1" t="s">
        <v>101</v>
      </c>
      <c r="BW19" s="1" t="s">
        <v>102</v>
      </c>
      <c r="BX19" s="1">
        <v>99.834000000000003</v>
      </c>
      <c r="BY19" s="1">
        <v>100</v>
      </c>
      <c r="BZ19" s="1">
        <v>47428</v>
      </c>
      <c r="CA19" s="1">
        <v>48633</v>
      </c>
      <c r="CB19" s="1">
        <v>1</v>
      </c>
      <c r="CC19" s="1">
        <v>1206</v>
      </c>
      <c r="CD19" s="1" t="s">
        <v>129</v>
      </c>
      <c r="CE19" s="1" t="s">
        <v>88</v>
      </c>
      <c r="CF19" s="1">
        <v>1313</v>
      </c>
      <c r="CG19" s="1" t="s">
        <v>217</v>
      </c>
      <c r="CH19" s="1">
        <v>970</v>
      </c>
      <c r="CI19" s="1">
        <v>7.3074100000000003E-4</v>
      </c>
      <c r="CJ19" s="1">
        <v>13</v>
      </c>
      <c r="CK19" s="1">
        <v>16</v>
      </c>
      <c r="CL19" s="1">
        <v>47</v>
      </c>
      <c r="CM19" s="1" t="s">
        <v>106</v>
      </c>
      <c r="CN19" s="1">
        <v>2</v>
      </c>
      <c r="CO19" s="1" t="s">
        <v>119</v>
      </c>
      <c r="CP19" s="1">
        <v>1</v>
      </c>
      <c r="CQ19" s="1" t="s">
        <v>106</v>
      </c>
      <c r="CR19" s="1">
        <v>1</v>
      </c>
      <c r="CS19" s="1" t="s">
        <v>106</v>
      </c>
      <c r="CT19" s="1" t="s">
        <v>118</v>
      </c>
      <c r="CU19" s="1">
        <v>2.1</v>
      </c>
      <c r="CV19" s="1" t="s">
        <v>119</v>
      </c>
      <c r="CW19" s="1">
        <v>0.5</v>
      </c>
      <c r="CX19" s="1">
        <v>2</v>
      </c>
      <c r="CY19" s="1" t="s">
        <v>106</v>
      </c>
    </row>
    <row r="20" spans="1:103" ht="14.25" x14ac:dyDescent="0.45">
      <c r="A20" s="3">
        <v>43229</v>
      </c>
      <c r="B20" s="1">
        <v>50</v>
      </c>
      <c r="C20" s="1">
        <v>6816</v>
      </c>
      <c r="D20" s="1" t="s">
        <v>87</v>
      </c>
      <c r="E20" s="1" t="s">
        <v>218</v>
      </c>
      <c r="F20" s="1">
        <v>2018</v>
      </c>
      <c r="G20" s="7">
        <v>43339</v>
      </c>
      <c r="H20" s="1" t="s">
        <v>88</v>
      </c>
      <c r="I20" s="1" t="s">
        <v>189</v>
      </c>
      <c r="J20" s="1" t="s">
        <v>1219</v>
      </c>
      <c r="K20" s="1" t="s">
        <v>219</v>
      </c>
      <c r="L20" s="1" t="s">
        <v>1049</v>
      </c>
      <c r="M20" s="1">
        <v>62</v>
      </c>
      <c r="N20" s="1" t="s">
        <v>91</v>
      </c>
      <c r="O20" s="1" t="s">
        <v>92</v>
      </c>
      <c r="P20" s="1">
        <v>1.6E-2</v>
      </c>
      <c r="Q20" s="1" t="s">
        <v>106</v>
      </c>
      <c r="R20" s="1"/>
      <c r="S20" s="1"/>
      <c r="T20" s="1"/>
      <c r="U20" s="1" t="s">
        <v>106</v>
      </c>
      <c r="V20" s="1"/>
      <c r="W20" s="1"/>
      <c r="X20" s="1" t="s">
        <v>180</v>
      </c>
      <c r="Y20" s="1"/>
      <c r="Z20" s="1" t="s">
        <v>180</v>
      </c>
      <c r="AA20" s="1"/>
      <c r="AB20" s="1"/>
      <c r="AC20" s="1"/>
      <c r="AD20" s="1" t="s">
        <v>180</v>
      </c>
      <c r="AE20" s="1"/>
      <c r="AF20" s="1"/>
      <c r="AG20" s="1"/>
      <c r="AH20" s="1" t="s">
        <v>180</v>
      </c>
      <c r="AI20" s="1">
        <f t="shared" si="0"/>
        <v>4</v>
      </c>
      <c r="AJ20" s="1" t="s">
        <v>88</v>
      </c>
      <c r="AK20" s="1" t="s">
        <v>220</v>
      </c>
      <c r="AL20" s="1">
        <v>1</v>
      </c>
      <c r="AM20" s="1">
        <v>2020896</v>
      </c>
      <c r="AN20" s="1">
        <v>43</v>
      </c>
      <c r="AO20" s="1">
        <v>503</v>
      </c>
      <c r="AP20" s="1">
        <v>155708</v>
      </c>
      <c r="AQ20" s="1">
        <v>46997</v>
      </c>
      <c r="AR20" s="1">
        <v>107171</v>
      </c>
      <c r="AS20" s="1">
        <v>496</v>
      </c>
      <c r="AT20" s="1">
        <v>39.799999999999997</v>
      </c>
      <c r="AU20" s="1">
        <v>236</v>
      </c>
      <c r="AV20" s="1">
        <v>15</v>
      </c>
      <c r="AW20" s="1">
        <v>16</v>
      </c>
      <c r="AX20" s="1">
        <v>19</v>
      </c>
      <c r="AY20" s="1">
        <v>15</v>
      </c>
      <c r="AZ20" s="1">
        <v>6</v>
      </c>
      <c r="BA20" s="1">
        <v>20</v>
      </c>
      <c r="BB20" s="1">
        <v>26</v>
      </c>
      <c r="BC20" s="1" t="s">
        <v>96</v>
      </c>
      <c r="BD20" s="1" t="s">
        <v>97</v>
      </c>
      <c r="BE20" s="1" t="s">
        <v>1036</v>
      </c>
      <c r="BF20" s="1"/>
      <c r="BG20" s="1"/>
      <c r="BH20" s="1"/>
      <c r="BI20" s="1" t="s">
        <v>54</v>
      </c>
      <c r="BJ20" s="1"/>
      <c r="BK20" s="1" t="s">
        <v>54</v>
      </c>
      <c r="BL20" s="1" t="s">
        <v>128</v>
      </c>
      <c r="BM20" s="1"/>
      <c r="BN20" s="1" t="s">
        <v>106</v>
      </c>
      <c r="BO20" s="1" t="s">
        <v>106</v>
      </c>
      <c r="BP20" s="1" t="s">
        <v>180</v>
      </c>
      <c r="BQ20" s="1" t="s">
        <v>106</v>
      </c>
      <c r="BR20" s="1" t="s">
        <v>180</v>
      </c>
      <c r="BS20" s="1" t="s">
        <v>180</v>
      </c>
      <c r="BT20" s="1" t="s">
        <v>221</v>
      </c>
      <c r="BU20" s="1" t="s">
        <v>100</v>
      </c>
      <c r="BV20" s="1" t="s">
        <v>101</v>
      </c>
      <c r="BW20" s="1" t="s">
        <v>102</v>
      </c>
      <c r="BX20" s="1">
        <v>99.834000000000003</v>
      </c>
      <c r="BY20" s="1">
        <v>100</v>
      </c>
      <c r="BZ20" s="1">
        <v>69571</v>
      </c>
      <c r="CA20" s="1">
        <v>70776</v>
      </c>
      <c r="CB20" s="1">
        <v>1206</v>
      </c>
      <c r="CC20" s="1">
        <v>1</v>
      </c>
      <c r="CD20" s="1" t="s">
        <v>129</v>
      </c>
      <c r="CE20" s="1" t="s">
        <v>88</v>
      </c>
      <c r="CF20" s="1">
        <v>1313</v>
      </c>
      <c r="CG20" s="1" t="s">
        <v>222</v>
      </c>
      <c r="CH20" s="1">
        <v>972</v>
      </c>
      <c r="CI20" s="1">
        <v>6.8097899999999996E-4</v>
      </c>
      <c r="CJ20" s="1">
        <v>13</v>
      </c>
      <c r="CK20" s="1">
        <v>16</v>
      </c>
      <c r="CL20" s="1">
        <v>47</v>
      </c>
      <c r="CM20" s="1" t="s">
        <v>106</v>
      </c>
      <c r="CN20" s="1">
        <v>2</v>
      </c>
      <c r="CO20" s="1" t="s">
        <v>119</v>
      </c>
      <c r="CP20" s="1">
        <v>1</v>
      </c>
      <c r="CQ20" s="1" t="s">
        <v>106</v>
      </c>
      <c r="CR20" s="1">
        <v>1</v>
      </c>
      <c r="CS20" s="1" t="s">
        <v>106</v>
      </c>
      <c r="CT20" s="1" t="s">
        <v>118</v>
      </c>
      <c r="CU20" s="1">
        <v>2.1</v>
      </c>
      <c r="CV20" s="1" t="s">
        <v>119</v>
      </c>
      <c r="CW20" s="1">
        <v>0.5</v>
      </c>
      <c r="CX20" s="1">
        <v>2</v>
      </c>
      <c r="CY20" s="1" t="s">
        <v>106</v>
      </c>
    </row>
    <row r="21" spans="1:103" ht="14.25" x14ac:dyDescent="0.45">
      <c r="A21" s="3">
        <v>43383</v>
      </c>
      <c r="B21" s="1">
        <v>53</v>
      </c>
      <c r="C21" s="1" t="s">
        <v>223</v>
      </c>
      <c r="D21" s="1" t="s">
        <v>121</v>
      </c>
      <c r="E21" s="1"/>
      <c r="F21" s="1">
        <v>2018</v>
      </c>
      <c r="G21" s="1"/>
      <c r="H21" s="1" t="s">
        <v>88</v>
      </c>
      <c r="I21" s="1"/>
      <c r="J21" s="1" t="s">
        <v>1394</v>
      </c>
      <c r="K21" s="1" t="s">
        <v>224</v>
      </c>
      <c r="L21" s="1" t="s">
        <v>1050</v>
      </c>
      <c r="M21" s="1">
        <v>8</v>
      </c>
      <c r="N21" s="1" t="s">
        <v>125</v>
      </c>
      <c r="O21" s="1" t="s">
        <v>135</v>
      </c>
      <c r="P21" s="1">
        <v>0.38</v>
      </c>
      <c r="Q21" s="1" t="s">
        <v>180</v>
      </c>
      <c r="R21" s="1"/>
      <c r="S21" s="1"/>
      <c r="T21" s="1"/>
      <c r="U21" s="1" t="s">
        <v>106</v>
      </c>
      <c r="V21" s="1"/>
      <c r="W21" s="1"/>
      <c r="X21" s="1" t="s">
        <v>180</v>
      </c>
      <c r="Y21" s="1"/>
      <c r="Z21" s="1" t="s">
        <v>180</v>
      </c>
      <c r="AA21" s="1"/>
      <c r="AB21" s="1"/>
      <c r="AC21" s="1"/>
      <c r="AD21" s="1" t="s">
        <v>180</v>
      </c>
      <c r="AE21" s="1"/>
      <c r="AF21" s="1"/>
      <c r="AG21" s="1"/>
      <c r="AH21" s="1" t="s">
        <v>180</v>
      </c>
      <c r="AI21" s="1">
        <f t="shared" si="0"/>
        <v>5</v>
      </c>
      <c r="AJ21" s="1" t="s">
        <v>88</v>
      </c>
      <c r="AK21" s="1" t="s">
        <v>225</v>
      </c>
      <c r="AL21" s="1" t="s">
        <v>175</v>
      </c>
      <c r="AM21" s="1">
        <v>2055764</v>
      </c>
      <c r="AN21" s="1">
        <v>33</v>
      </c>
      <c r="AO21" s="1">
        <v>512</v>
      </c>
      <c r="AP21" s="1">
        <v>291541</v>
      </c>
      <c r="AQ21" s="1">
        <v>62295</v>
      </c>
      <c r="AR21" s="1">
        <v>117789</v>
      </c>
      <c r="AS21" s="1">
        <v>98</v>
      </c>
      <c r="AT21" s="1">
        <v>39.6</v>
      </c>
      <c r="AU21" s="1">
        <v>63</v>
      </c>
      <c r="AV21" s="1">
        <v>2</v>
      </c>
      <c r="AW21" s="1">
        <v>5</v>
      </c>
      <c r="AX21" s="1">
        <v>36</v>
      </c>
      <c r="AY21" s="1">
        <v>12</v>
      </c>
      <c r="AZ21" s="1">
        <v>17</v>
      </c>
      <c r="BA21" s="1">
        <v>21</v>
      </c>
      <c r="BB21" s="1">
        <v>14</v>
      </c>
      <c r="BC21" s="1" t="s">
        <v>96</v>
      </c>
      <c r="BD21" s="1" t="s">
        <v>97</v>
      </c>
      <c r="BE21" s="1" t="s">
        <v>1036</v>
      </c>
      <c r="BF21" s="1"/>
      <c r="BG21" s="1"/>
      <c r="BH21" s="1"/>
      <c r="BI21" s="1" t="s">
        <v>53</v>
      </c>
      <c r="BJ21" s="1" t="s">
        <v>53</v>
      </c>
      <c r="BK21" s="1"/>
      <c r="BL21" s="1" t="s">
        <v>98</v>
      </c>
      <c r="BM21" s="1"/>
      <c r="BN21" s="1" t="s">
        <v>106</v>
      </c>
      <c r="BO21" s="1" t="s">
        <v>180</v>
      </c>
      <c r="BP21" s="1" t="s">
        <v>180</v>
      </c>
      <c r="BQ21" s="1" t="s">
        <v>106</v>
      </c>
      <c r="BR21" s="1" t="s">
        <v>180</v>
      </c>
      <c r="BS21" s="1" t="s">
        <v>180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 t="s">
        <v>129</v>
      </c>
      <c r="CE21" s="1" t="s">
        <v>88</v>
      </c>
      <c r="CF21" s="1">
        <v>1313</v>
      </c>
      <c r="CG21" s="1" t="s">
        <v>226</v>
      </c>
      <c r="CH21" s="1">
        <v>938</v>
      </c>
      <c r="CI21" s="1">
        <v>1.5483199999999999E-3</v>
      </c>
      <c r="CJ21" s="1">
        <v>13</v>
      </c>
      <c r="CK21" s="1">
        <v>27</v>
      </c>
      <c r="CL21" s="1">
        <v>8</v>
      </c>
      <c r="CM21" s="1" t="s">
        <v>106</v>
      </c>
      <c r="CN21" s="1">
        <v>0.5</v>
      </c>
      <c r="CO21" s="1" t="s">
        <v>119</v>
      </c>
      <c r="CP21" s="1">
        <v>1</v>
      </c>
      <c r="CQ21" s="1" t="s">
        <v>106</v>
      </c>
      <c r="CR21" s="1">
        <v>1</v>
      </c>
      <c r="CS21" s="1" t="s">
        <v>180</v>
      </c>
      <c r="CT21" s="1" t="s">
        <v>118</v>
      </c>
      <c r="CU21" s="1">
        <v>2.1</v>
      </c>
      <c r="CV21" s="1" t="s">
        <v>106</v>
      </c>
      <c r="CW21" s="1">
        <v>0.12</v>
      </c>
      <c r="CX21" s="1">
        <v>1</v>
      </c>
      <c r="CY21" s="1" t="s">
        <v>180</v>
      </c>
    </row>
    <row r="22" spans="1:103" ht="14.25" x14ac:dyDescent="0.45">
      <c r="A22" s="3">
        <v>43383</v>
      </c>
      <c r="B22" s="1">
        <v>54</v>
      </c>
      <c r="C22" s="1">
        <v>1453</v>
      </c>
      <c r="D22" s="1" t="s">
        <v>87</v>
      </c>
      <c r="E22" s="1"/>
      <c r="F22" s="1">
        <v>2018</v>
      </c>
      <c r="G22" s="1"/>
      <c r="H22" s="1" t="s">
        <v>88</v>
      </c>
      <c r="I22" s="1" t="s">
        <v>129</v>
      </c>
      <c r="J22" s="1" t="str">
        <f t="shared" ref="J22:J31" si="1">"JIP_"&amp;C22</f>
        <v>JIP_1453</v>
      </c>
      <c r="K22" s="1" t="s">
        <v>227</v>
      </c>
      <c r="L22" s="1" t="s">
        <v>227</v>
      </c>
      <c r="M22" s="1">
        <v>39</v>
      </c>
      <c r="N22" s="1" t="s">
        <v>91</v>
      </c>
      <c r="O22" s="1" t="s">
        <v>92</v>
      </c>
      <c r="P22" s="1">
        <v>8</v>
      </c>
      <c r="Q22" s="1" t="s">
        <v>180</v>
      </c>
      <c r="R22" s="1">
        <v>1</v>
      </c>
      <c r="S22" s="1" t="s">
        <v>106</v>
      </c>
      <c r="T22" s="1">
        <v>0.5</v>
      </c>
      <c r="U22" s="1" t="s">
        <v>106</v>
      </c>
      <c r="V22" s="1" t="s">
        <v>104</v>
      </c>
      <c r="W22" s="1">
        <v>8</v>
      </c>
      <c r="X22" s="1" t="s">
        <v>180</v>
      </c>
      <c r="Y22" s="1">
        <v>1</v>
      </c>
      <c r="Z22" s="1" t="s">
        <v>180</v>
      </c>
      <c r="AA22" s="1">
        <v>2</v>
      </c>
      <c r="AB22" s="1">
        <v>0.5</v>
      </c>
      <c r="AC22" s="1">
        <v>16</v>
      </c>
      <c r="AD22" s="1" t="s">
        <v>180</v>
      </c>
      <c r="AE22" s="1">
        <v>2</v>
      </c>
      <c r="AF22" s="1" t="s">
        <v>106</v>
      </c>
      <c r="AG22" s="1">
        <v>160</v>
      </c>
      <c r="AH22" s="1" t="s">
        <v>180</v>
      </c>
      <c r="AI22" s="1">
        <f t="shared" si="0"/>
        <v>5</v>
      </c>
      <c r="AJ22" s="1" t="s">
        <v>88</v>
      </c>
      <c r="AK22" s="1" t="s">
        <v>228</v>
      </c>
      <c r="AL22" s="1">
        <v>1</v>
      </c>
      <c r="AM22" s="1">
        <v>2061476</v>
      </c>
      <c r="AN22" s="1">
        <v>79</v>
      </c>
      <c r="AO22" s="1">
        <v>509</v>
      </c>
      <c r="AP22" s="1">
        <v>174992</v>
      </c>
      <c r="AQ22" s="1">
        <v>26094</v>
      </c>
      <c r="AR22" s="1">
        <v>70755</v>
      </c>
      <c r="AS22" s="1">
        <v>384</v>
      </c>
      <c r="AT22" s="1">
        <v>39.799999999999997</v>
      </c>
      <c r="AU22" s="1">
        <v>2697</v>
      </c>
      <c r="AV22" s="1">
        <v>4</v>
      </c>
      <c r="AW22" s="1">
        <v>16</v>
      </c>
      <c r="AX22" s="1">
        <v>19</v>
      </c>
      <c r="AY22" s="1">
        <v>15</v>
      </c>
      <c r="AZ22" s="1">
        <v>6</v>
      </c>
      <c r="BA22" s="1">
        <v>20</v>
      </c>
      <c r="BB22" s="1">
        <v>252</v>
      </c>
      <c r="BC22" s="1" t="s">
        <v>96</v>
      </c>
      <c r="BD22" s="1" t="s">
        <v>97</v>
      </c>
      <c r="BE22" s="1" t="s">
        <v>1036</v>
      </c>
      <c r="BF22" s="1"/>
      <c r="BG22" s="1"/>
      <c r="BH22" s="1"/>
      <c r="BI22" s="1" t="s">
        <v>1036</v>
      </c>
      <c r="BJ22" s="1" t="s">
        <v>53</v>
      </c>
      <c r="BK22" s="1" t="s">
        <v>54</v>
      </c>
      <c r="BL22" s="1"/>
      <c r="BM22" s="1"/>
      <c r="BN22" s="1" t="s">
        <v>106</v>
      </c>
      <c r="BO22" s="1" t="s">
        <v>180</v>
      </c>
      <c r="BP22" s="1" t="s">
        <v>180</v>
      </c>
      <c r="BQ22" s="1" t="s">
        <v>106</v>
      </c>
      <c r="BR22" s="1" t="s">
        <v>180</v>
      </c>
      <c r="BS22" s="1" t="s">
        <v>180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 t="s">
        <v>129</v>
      </c>
      <c r="CE22" s="1" t="s">
        <v>88</v>
      </c>
      <c r="CF22" s="1">
        <v>1313</v>
      </c>
      <c r="CG22" s="1" t="s">
        <v>208</v>
      </c>
      <c r="CH22" s="1">
        <v>983</v>
      </c>
      <c r="CI22" s="1">
        <v>4.0999199999999997E-4</v>
      </c>
      <c r="CJ22" s="1">
        <v>13</v>
      </c>
      <c r="CK22" s="1" t="s">
        <v>131</v>
      </c>
      <c r="CL22" s="1">
        <v>8</v>
      </c>
      <c r="CM22" s="1" t="s">
        <v>118</v>
      </c>
      <c r="CN22" s="1">
        <v>8</v>
      </c>
      <c r="CO22" s="1" t="s">
        <v>119</v>
      </c>
      <c r="CP22" s="1">
        <v>1</v>
      </c>
      <c r="CQ22" s="1" t="s">
        <v>106</v>
      </c>
      <c r="CR22" s="1">
        <v>1</v>
      </c>
      <c r="CS22" s="1" t="s">
        <v>106</v>
      </c>
      <c r="CT22" s="1" t="s">
        <v>118</v>
      </c>
      <c r="CU22" s="1">
        <v>2.1</v>
      </c>
      <c r="CV22" s="1" t="s">
        <v>118</v>
      </c>
      <c r="CW22" s="1">
        <v>1</v>
      </c>
      <c r="CX22" s="1">
        <v>4</v>
      </c>
      <c r="CY22" s="1" t="s">
        <v>180</v>
      </c>
    </row>
    <row r="23" spans="1:103" ht="14.25" x14ac:dyDescent="0.45">
      <c r="A23" s="3">
        <v>43383</v>
      </c>
      <c r="B23" s="1">
        <v>55</v>
      </c>
      <c r="C23" s="1">
        <v>927</v>
      </c>
      <c r="D23" s="1" t="s">
        <v>87</v>
      </c>
      <c r="E23" s="1"/>
      <c r="F23" s="1">
        <v>2018</v>
      </c>
      <c r="G23" s="1"/>
      <c r="H23" s="1" t="s">
        <v>88</v>
      </c>
      <c r="I23" s="1"/>
      <c r="J23" s="1" t="str">
        <f t="shared" si="1"/>
        <v>JIP_927</v>
      </c>
      <c r="K23" s="1" t="s">
        <v>229</v>
      </c>
      <c r="L23" s="1" t="s">
        <v>229</v>
      </c>
      <c r="M23" s="1">
        <v>70</v>
      </c>
      <c r="N23" s="1" t="s">
        <v>91</v>
      </c>
      <c r="O23" s="1" t="s">
        <v>92</v>
      </c>
      <c r="P23" s="1">
        <v>1.5</v>
      </c>
      <c r="Q23" s="1" t="s">
        <v>106</v>
      </c>
      <c r="R23" s="1"/>
      <c r="S23" s="1"/>
      <c r="T23" s="1"/>
      <c r="U23" s="1" t="s">
        <v>106</v>
      </c>
      <c r="V23" s="1"/>
      <c r="W23" s="1"/>
      <c r="X23" s="1" t="s">
        <v>180</v>
      </c>
      <c r="Y23" s="1"/>
      <c r="Z23" s="1" t="s">
        <v>180</v>
      </c>
      <c r="AA23" s="1"/>
      <c r="AB23" s="1"/>
      <c r="AC23" s="1"/>
      <c r="AD23" s="1" t="s">
        <v>180</v>
      </c>
      <c r="AE23" s="1"/>
      <c r="AF23" s="1"/>
      <c r="AG23" s="1"/>
      <c r="AH23" s="1" t="s">
        <v>180</v>
      </c>
      <c r="AI23" s="1">
        <f t="shared" si="0"/>
        <v>4</v>
      </c>
      <c r="AJ23" s="1" t="s">
        <v>88</v>
      </c>
      <c r="AK23" s="8" t="s">
        <v>230</v>
      </c>
      <c r="AL23" s="1">
        <v>1</v>
      </c>
      <c r="AM23" s="1">
        <v>2062312</v>
      </c>
      <c r="AN23" s="1">
        <v>34</v>
      </c>
      <c r="AO23" s="1">
        <v>518</v>
      </c>
      <c r="AP23" s="1">
        <v>223097</v>
      </c>
      <c r="AQ23" s="1">
        <v>60656</v>
      </c>
      <c r="AR23" s="1">
        <v>121527</v>
      </c>
      <c r="AS23" s="1">
        <v>489</v>
      </c>
      <c r="AT23" s="1">
        <v>39.700000000000003</v>
      </c>
      <c r="AU23" s="1">
        <v>2697</v>
      </c>
      <c r="AV23" s="1">
        <v>4</v>
      </c>
      <c r="AW23" s="1">
        <v>16</v>
      </c>
      <c r="AX23" s="1">
        <v>19</v>
      </c>
      <c r="AY23" s="1">
        <v>15</v>
      </c>
      <c r="AZ23" s="1">
        <v>6</v>
      </c>
      <c r="BA23" s="1">
        <v>20</v>
      </c>
      <c r="BB23" s="1">
        <v>252</v>
      </c>
      <c r="BC23" s="1" t="s">
        <v>96</v>
      </c>
      <c r="BD23" s="1" t="s">
        <v>97</v>
      </c>
      <c r="BE23" s="1" t="s">
        <v>1036</v>
      </c>
      <c r="BF23" s="1"/>
      <c r="BG23" s="1"/>
      <c r="BH23" s="1"/>
      <c r="BI23" s="1" t="s">
        <v>1036</v>
      </c>
      <c r="BJ23" s="1" t="s">
        <v>53</v>
      </c>
      <c r="BK23" s="1" t="s">
        <v>54</v>
      </c>
      <c r="BL23" s="1"/>
      <c r="BM23" s="1"/>
      <c r="BN23" s="1" t="s">
        <v>106</v>
      </c>
      <c r="BO23" s="1" t="s">
        <v>180</v>
      </c>
      <c r="BP23" s="1" t="s">
        <v>180</v>
      </c>
      <c r="BQ23" s="1" t="s">
        <v>106</v>
      </c>
      <c r="BR23" s="1" t="s">
        <v>180</v>
      </c>
      <c r="BS23" s="1" t="s">
        <v>180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 t="s">
        <v>129</v>
      </c>
      <c r="CE23" s="1" t="s">
        <v>88</v>
      </c>
      <c r="CF23" s="1">
        <v>1313</v>
      </c>
      <c r="CG23" s="1" t="s">
        <v>231</v>
      </c>
      <c r="CH23" s="1">
        <v>991</v>
      </c>
      <c r="CI23" s="1">
        <v>2.15742E-4</v>
      </c>
      <c r="CJ23" s="1">
        <v>13</v>
      </c>
      <c r="CK23" s="1" t="s">
        <v>131</v>
      </c>
      <c r="CL23" s="1">
        <v>8</v>
      </c>
      <c r="CM23" s="1" t="s">
        <v>118</v>
      </c>
      <c r="CN23" s="1">
        <v>8</v>
      </c>
      <c r="CO23" s="1" t="s">
        <v>119</v>
      </c>
      <c r="CP23" s="1">
        <v>1</v>
      </c>
      <c r="CQ23" s="1" t="s">
        <v>106</v>
      </c>
      <c r="CR23" s="1">
        <v>1</v>
      </c>
      <c r="CS23" s="1" t="s">
        <v>106</v>
      </c>
      <c r="CT23" s="1" t="s">
        <v>118</v>
      </c>
      <c r="CU23" s="1">
        <v>2.1</v>
      </c>
      <c r="CV23" s="1" t="s">
        <v>118</v>
      </c>
      <c r="CW23" s="1">
        <v>1</v>
      </c>
      <c r="CX23" s="1">
        <v>4</v>
      </c>
      <c r="CY23" s="1" t="s">
        <v>180</v>
      </c>
    </row>
    <row r="24" spans="1:103" ht="14.25" x14ac:dyDescent="0.45">
      <c r="A24" s="3">
        <v>43383</v>
      </c>
      <c r="B24" s="1">
        <v>56</v>
      </c>
      <c r="C24" s="1" t="s">
        <v>232</v>
      </c>
      <c r="D24" s="1" t="s">
        <v>121</v>
      </c>
      <c r="E24" s="1"/>
      <c r="F24" s="1">
        <v>2018</v>
      </c>
      <c r="G24" s="1"/>
      <c r="H24" s="1" t="s">
        <v>88</v>
      </c>
      <c r="I24" s="1"/>
      <c r="J24" s="1" t="str">
        <f t="shared" si="1"/>
        <v>JIP_SF4850</v>
      </c>
      <c r="K24" s="1" t="s">
        <v>233</v>
      </c>
      <c r="L24" s="1" t="s">
        <v>233</v>
      </c>
      <c r="M24" s="1">
        <v>1</v>
      </c>
      <c r="N24" s="1" t="s">
        <v>125</v>
      </c>
      <c r="O24" s="1" t="s">
        <v>126</v>
      </c>
      <c r="P24" s="1">
        <v>1</v>
      </c>
      <c r="Q24" s="1" t="s">
        <v>106</v>
      </c>
      <c r="R24" s="1">
        <v>1</v>
      </c>
      <c r="S24" s="1" t="s">
        <v>106</v>
      </c>
      <c r="T24" s="1">
        <v>0.5</v>
      </c>
      <c r="U24" s="1" t="s">
        <v>106</v>
      </c>
      <c r="V24" s="1" t="s">
        <v>104</v>
      </c>
      <c r="W24" s="1">
        <v>8</v>
      </c>
      <c r="X24" s="1" t="s">
        <v>180</v>
      </c>
      <c r="Y24" s="1">
        <v>1</v>
      </c>
      <c r="Z24" s="1" t="s">
        <v>180</v>
      </c>
      <c r="AA24" s="1">
        <v>2</v>
      </c>
      <c r="AB24" s="1">
        <v>0.5</v>
      </c>
      <c r="AC24" s="1">
        <v>16</v>
      </c>
      <c r="AD24" s="1" t="s">
        <v>180</v>
      </c>
      <c r="AE24" s="1">
        <v>2</v>
      </c>
      <c r="AF24" s="1" t="s">
        <v>106</v>
      </c>
      <c r="AG24" s="1">
        <v>80</v>
      </c>
      <c r="AH24" s="1" t="s">
        <v>180</v>
      </c>
      <c r="AI24" s="1">
        <f t="shared" si="0"/>
        <v>4</v>
      </c>
      <c r="AJ24" s="1" t="s">
        <v>88</v>
      </c>
      <c r="AK24" s="1" t="s">
        <v>234</v>
      </c>
      <c r="AL24" s="1" t="s">
        <v>175</v>
      </c>
      <c r="AM24" s="1">
        <v>2124085</v>
      </c>
      <c r="AN24" s="1">
        <v>43</v>
      </c>
      <c r="AO24" s="1">
        <v>519</v>
      </c>
      <c r="AP24" s="1">
        <v>298299</v>
      </c>
      <c r="AQ24" s="1">
        <v>49397</v>
      </c>
      <c r="AR24" s="1">
        <v>121316</v>
      </c>
      <c r="AS24" s="1">
        <v>296</v>
      </c>
      <c r="AT24" s="1">
        <v>39.6</v>
      </c>
      <c r="AU24" s="1">
        <v>10211</v>
      </c>
      <c r="AV24" s="1">
        <v>15</v>
      </c>
      <c r="AW24" s="1">
        <v>5</v>
      </c>
      <c r="AX24" s="1">
        <v>36</v>
      </c>
      <c r="AY24" s="1">
        <v>12</v>
      </c>
      <c r="AZ24" s="1">
        <v>17</v>
      </c>
      <c r="BA24" s="1">
        <v>21</v>
      </c>
      <c r="BB24" s="1">
        <v>14</v>
      </c>
      <c r="BC24" s="1" t="s">
        <v>96</v>
      </c>
      <c r="BD24" s="1" t="s">
        <v>97</v>
      </c>
      <c r="BE24" s="1" t="s">
        <v>1036</v>
      </c>
      <c r="BF24" s="1"/>
      <c r="BG24" s="1"/>
      <c r="BH24" s="1"/>
      <c r="BI24" s="1" t="s">
        <v>53</v>
      </c>
      <c r="BJ24" s="1" t="s">
        <v>53</v>
      </c>
      <c r="BK24" s="1"/>
      <c r="BL24" s="1"/>
      <c r="BM24" s="1"/>
      <c r="BN24" s="1" t="s">
        <v>106</v>
      </c>
      <c r="BO24" s="1" t="s">
        <v>180</v>
      </c>
      <c r="BP24" s="1" t="s">
        <v>180</v>
      </c>
      <c r="BQ24" s="1" t="s">
        <v>106</v>
      </c>
      <c r="BR24" s="1" t="s">
        <v>106</v>
      </c>
      <c r="BS24" s="1" t="s">
        <v>180</v>
      </c>
      <c r="BT24" s="1" t="s">
        <v>235</v>
      </c>
      <c r="BU24" s="1" t="s">
        <v>100</v>
      </c>
      <c r="BV24" s="1" t="s">
        <v>101</v>
      </c>
      <c r="BW24" s="1" t="s">
        <v>102</v>
      </c>
      <c r="BX24" s="1">
        <v>99.834000000000003</v>
      </c>
      <c r="BY24" s="1">
        <v>100</v>
      </c>
      <c r="BZ24" s="1">
        <v>158851</v>
      </c>
      <c r="CA24" s="1">
        <v>160056</v>
      </c>
      <c r="CB24" s="1">
        <v>1</v>
      </c>
      <c r="CC24" s="1">
        <v>1206</v>
      </c>
      <c r="CD24" s="1">
        <v>14</v>
      </c>
      <c r="CE24" s="1" t="s">
        <v>88</v>
      </c>
      <c r="CF24" s="1">
        <v>1313</v>
      </c>
      <c r="CG24" s="1" t="s">
        <v>236</v>
      </c>
      <c r="CH24" s="1">
        <v>872</v>
      </c>
      <c r="CI24" s="1">
        <v>3.3726699999999999E-3</v>
      </c>
      <c r="CJ24" s="1">
        <v>147</v>
      </c>
      <c r="CK24" s="1">
        <v>73</v>
      </c>
      <c r="CL24" s="1">
        <v>8</v>
      </c>
      <c r="CM24" s="1" t="s">
        <v>106</v>
      </c>
      <c r="CN24" s="1">
        <v>1</v>
      </c>
      <c r="CO24" s="1" t="s">
        <v>119</v>
      </c>
      <c r="CP24" s="1">
        <v>1</v>
      </c>
      <c r="CQ24" s="1" t="s">
        <v>106</v>
      </c>
      <c r="CR24" s="1">
        <v>1</v>
      </c>
      <c r="CS24" s="1" t="s">
        <v>106</v>
      </c>
      <c r="CT24" s="1" t="s">
        <v>118</v>
      </c>
      <c r="CU24" s="1">
        <v>2.1</v>
      </c>
      <c r="CV24" s="1" t="s">
        <v>119</v>
      </c>
      <c r="CW24" s="1">
        <v>0.5</v>
      </c>
      <c r="CX24" s="1">
        <v>2</v>
      </c>
      <c r="CY24" s="1" t="s">
        <v>106</v>
      </c>
    </row>
    <row r="25" spans="1:103" ht="14.25" x14ac:dyDescent="0.45">
      <c r="A25" s="3">
        <v>43383</v>
      </c>
      <c r="B25" s="1">
        <v>57</v>
      </c>
      <c r="C25" s="1" t="s">
        <v>237</v>
      </c>
      <c r="D25" s="1" t="s">
        <v>121</v>
      </c>
      <c r="E25" s="1"/>
      <c r="F25" s="1">
        <v>2018</v>
      </c>
      <c r="G25" s="1"/>
      <c r="H25" s="1" t="s">
        <v>88</v>
      </c>
      <c r="I25" s="1"/>
      <c r="J25" s="1" t="str">
        <f t="shared" si="1"/>
        <v>JIP_P766</v>
      </c>
      <c r="K25" s="1" t="s">
        <v>238</v>
      </c>
      <c r="L25" s="1" t="s">
        <v>238</v>
      </c>
      <c r="M25" s="1">
        <v>7</v>
      </c>
      <c r="N25" s="1" t="s">
        <v>125</v>
      </c>
      <c r="O25" s="1" t="s">
        <v>164</v>
      </c>
      <c r="P25" s="1">
        <v>0.06</v>
      </c>
      <c r="Q25" s="1" t="s">
        <v>106</v>
      </c>
      <c r="R25" s="1">
        <v>0.25</v>
      </c>
      <c r="S25" s="1" t="s">
        <v>106</v>
      </c>
      <c r="T25" s="1">
        <v>0.5</v>
      </c>
      <c r="U25" s="1" t="s">
        <v>106</v>
      </c>
      <c r="V25" s="1" t="s">
        <v>104</v>
      </c>
      <c r="W25" s="1">
        <v>0.12</v>
      </c>
      <c r="X25" s="1" t="s">
        <v>106</v>
      </c>
      <c r="Y25" s="1">
        <v>0.25</v>
      </c>
      <c r="Z25" s="1" t="s">
        <v>106</v>
      </c>
      <c r="AA25" s="1">
        <v>2</v>
      </c>
      <c r="AB25" s="1">
        <v>0.5</v>
      </c>
      <c r="AC25" s="1">
        <v>0.25</v>
      </c>
      <c r="AD25" s="1" t="s">
        <v>106</v>
      </c>
      <c r="AE25" s="1">
        <v>2</v>
      </c>
      <c r="AF25" s="1" t="s">
        <v>106</v>
      </c>
      <c r="AG25" s="1">
        <v>10</v>
      </c>
      <c r="AH25" s="1" t="s">
        <v>106</v>
      </c>
      <c r="AI25" s="1">
        <f t="shared" si="0"/>
        <v>0</v>
      </c>
      <c r="AJ25" s="1" t="s">
        <v>104</v>
      </c>
      <c r="AK25" s="8" t="s">
        <v>239</v>
      </c>
      <c r="AL25" s="1">
        <v>899</v>
      </c>
      <c r="AM25" s="1">
        <v>2098948</v>
      </c>
      <c r="AN25" s="1">
        <v>45</v>
      </c>
      <c r="AO25" s="1">
        <v>532</v>
      </c>
      <c r="AP25" s="1">
        <v>331444</v>
      </c>
      <c r="AQ25" s="1">
        <v>46643</v>
      </c>
      <c r="AR25" s="1">
        <v>108886</v>
      </c>
      <c r="AS25" s="1">
        <v>391</v>
      </c>
      <c r="AT25" s="1">
        <v>39.5</v>
      </c>
      <c r="AU25" s="1">
        <v>15544</v>
      </c>
      <c r="AV25" s="1">
        <v>5</v>
      </c>
      <c r="AW25" s="1">
        <v>8</v>
      </c>
      <c r="AX25" s="1">
        <v>19</v>
      </c>
      <c r="AY25" s="1">
        <v>5</v>
      </c>
      <c r="AZ25" s="1">
        <v>17</v>
      </c>
      <c r="BA25" s="1">
        <v>3</v>
      </c>
      <c r="BB25" s="1">
        <v>288</v>
      </c>
      <c r="BC25" s="1"/>
      <c r="BD25" s="1" t="s">
        <v>97</v>
      </c>
      <c r="BE25" s="1" t="s">
        <v>1038</v>
      </c>
      <c r="BF25" s="1"/>
      <c r="BG25" s="1"/>
      <c r="BH25" s="1"/>
      <c r="BI25" s="1"/>
      <c r="BJ25" s="1"/>
      <c r="BK25" s="1"/>
      <c r="BL25" s="1"/>
      <c r="BM25" s="1"/>
      <c r="BN25" s="1" t="s">
        <v>106</v>
      </c>
      <c r="BO25" s="1" t="s">
        <v>106</v>
      </c>
      <c r="BP25" s="1" t="s">
        <v>106</v>
      </c>
      <c r="BQ25" s="1" t="s">
        <v>106</v>
      </c>
      <c r="BR25" s="1" t="s">
        <v>106</v>
      </c>
      <c r="BS25" s="1" t="s">
        <v>180</v>
      </c>
      <c r="BT25" s="1" t="s">
        <v>240</v>
      </c>
      <c r="BU25" s="1" t="s">
        <v>241</v>
      </c>
      <c r="BV25" s="1" t="s">
        <v>195</v>
      </c>
      <c r="BW25" s="1" t="s">
        <v>242</v>
      </c>
      <c r="BX25" s="1">
        <v>100</v>
      </c>
      <c r="BY25" s="1">
        <v>100</v>
      </c>
      <c r="BZ25" s="1">
        <v>2112</v>
      </c>
      <c r="CA25" s="1">
        <v>3074</v>
      </c>
      <c r="CB25" s="1">
        <v>1</v>
      </c>
      <c r="CC25" s="1">
        <v>963</v>
      </c>
      <c r="CD25" s="1" t="s">
        <v>138</v>
      </c>
      <c r="CE25" s="1" t="s">
        <v>88</v>
      </c>
      <c r="CF25" s="1">
        <v>1313</v>
      </c>
      <c r="CG25" s="1" t="s">
        <v>243</v>
      </c>
      <c r="CH25" s="1">
        <v>712</v>
      </c>
      <c r="CI25" s="1">
        <v>8.7710700000000006E-3</v>
      </c>
      <c r="CJ25" s="1">
        <v>2</v>
      </c>
      <c r="CK25" s="1">
        <v>0</v>
      </c>
      <c r="CL25" s="1">
        <v>44</v>
      </c>
      <c r="CM25" s="1" t="s">
        <v>106</v>
      </c>
      <c r="CN25" s="1">
        <v>0.03</v>
      </c>
      <c r="CO25" s="1" t="s">
        <v>106</v>
      </c>
      <c r="CP25" s="1">
        <v>0.5</v>
      </c>
      <c r="CQ25" s="1" t="s">
        <v>106</v>
      </c>
      <c r="CR25" s="1">
        <v>0.12</v>
      </c>
      <c r="CS25" s="1" t="s">
        <v>106</v>
      </c>
      <c r="CT25" s="1" t="s">
        <v>106</v>
      </c>
      <c r="CU25" s="1">
        <v>0.5</v>
      </c>
      <c r="CV25" s="1" t="s">
        <v>106</v>
      </c>
      <c r="CW25" s="1">
        <v>0.06</v>
      </c>
      <c r="CX25" s="1">
        <v>0.06</v>
      </c>
      <c r="CY25" s="1" t="s">
        <v>106</v>
      </c>
    </row>
    <row r="26" spans="1:103" ht="14.25" x14ac:dyDescent="0.45">
      <c r="A26" s="3">
        <v>43383</v>
      </c>
      <c r="B26" s="1">
        <v>58</v>
      </c>
      <c r="C26" s="1" t="s">
        <v>244</v>
      </c>
      <c r="D26" s="1" t="s">
        <v>121</v>
      </c>
      <c r="E26" s="1" t="s">
        <v>245</v>
      </c>
      <c r="F26" s="1">
        <v>2018</v>
      </c>
      <c r="G26" s="1"/>
      <c r="H26" s="1" t="s">
        <v>88</v>
      </c>
      <c r="I26" s="1"/>
      <c r="J26" s="1" t="str">
        <f t="shared" si="1"/>
        <v>JIP_P20011</v>
      </c>
      <c r="K26" s="1" t="s">
        <v>246</v>
      </c>
      <c r="L26" s="1" t="s">
        <v>246</v>
      </c>
      <c r="M26" s="1">
        <v>1</v>
      </c>
      <c r="N26" s="1" t="s">
        <v>125</v>
      </c>
      <c r="O26" s="1" t="s">
        <v>164</v>
      </c>
      <c r="P26" s="1">
        <v>1</v>
      </c>
      <c r="Q26" s="1" t="s">
        <v>106</v>
      </c>
      <c r="R26" s="1">
        <v>1</v>
      </c>
      <c r="S26" s="1" t="s">
        <v>106</v>
      </c>
      <c r="T26" s="1">
        <v>0.5</v>
      </c>
      <c r="U26" s="1" t="s">
        <v>106</v>
      </c>
      <c r="V26" s="1" t="s">
        <v>104</v>
      </c>
      <c r="W26" s="1">
        <v>8</v>
      </c>
      <c r="X26" s="1" t="s">
        <v>180</v>
      </c>
      <c r="Y26" s="1">
        <v>1</v>
      </c>
      <c r="Z26" s="1" t="s">
        <v>180</v>
      </c>
      <c r="AA26" s="1">
        <v>2</v>
      </c>
      <c r="AB26" s="1">
        <v>0.5</v>
      </c>
      <c r="AC26" s="1">
        <v>16</v>
      </c>
      <c r="AD26" s="1" t="s">
        <v>180</v>
      </c>
      <c r="AE26" s="1">
        <v>2</v>
      </c>
      <c r="AF26" s="1" t="s">
        <v>106</v>
      </c>
      <c r="AG26" s="1">
        <v>80</v>
      </c>
      <c r="AH26" s="1" t="s">
        <v>180</v>
      </c>
      <c r="AI26" s="1">
        <f t="shared" si="0"/>
        <v>4</v>
      </c>
      <c r="AJ26" s="1" t="s">
        <v>88</v>
      </c>
      <c r="AK26" s="8" t="s">
        <v>247</v>
      </c>
      <c r="AL26" s="1" t="s">
        <v>175</v>
      </c>
      <c r="AM26" s="1">
        <v>2127199</v>
      </c>
      <c r="AN26" s="1">
        <v>45</v>
      </c>
      <c r="AO26" s="1">
        <v>519</v>
      </c>
      <c r="AP26" s="1">
        <v>298895</v>
      </c>
      <c r="AQ26" s="1">
        <v>47271</v>
      </c>
      <c r="AR26" s="1">
        <v>144184</v>
      </c>
      <c r="AS26" s="1">
        <v>98</v>
      </c>
      <c r="AT26" s="1">
        <v>39.6</v>
      </c>
      <c r="AU26" s="1">
        <v>10211</v>
      </c>
      <c r="AV26" s="1">
        <v>15</v>
      </c>
      <c r="AW26" s="1">
        <v>5</v>
      </c>
      <c r="AX26" s="1">
        <v>36</v>
      </c>
      <c r="AY26" s="1">
        <v>12</v>
      </c>
      <c r="AZ26" s="1">
        <v>17</v>
      </c>
      <c r="BA26" s="1">
        <v>21</v>
      </c>
      <c r="BB26" s="1">
        <v>14</v>
      </c>
      <c r="BC26" s="1" t="s">
        <v>96</v>
      </c>
      <c r="BD26" s="1" t="s">
        <v>97</v>
      </c>
      <c r="BE26" s="1" t="s">
        <v>1036</v>
      </c>
      <c r="BF26" s="1"/>
      <c r="BG26" s="1"/>
      <c r="BH26" s="1"/>
      <c r="BI26" s="1" t="s">
        <v>53</v>
      </c>
      <c r="BJ26" s="1" t="s">
        <v>53</v>
      </c>
      <c r="BK26" s="1"/>
      <c r="BL26" s="1"/>
      <c r="BM26" s="1"/>
      <c r="BN26" s="1" t="s">
        <v>106</v>
      </c>
      <c r="BO26" s="1" t="s">
        <v>180</v>
      </c>
      <c r="BP26" s="1" t="s">
        <v>180</v>
      </c>
      <c r="BQ26" s="1" t="s">
        <v>106</v>
      </c>
      <c r="BR26" s="1" t="s">
        <v>106</v>
      </c>
      <c r="BS26" s="1" t="s">
        <v>180</v>
      </c>
      <c r="BT26" s="1" t="s">
        <v>248</v>
      </c>
      <c r="BU26" s="1" t="s">
        <v>100</v>
      </c>
      <c r="BV26" s="1" t="s">
        <v>101</v>
      </c>
      <c r="BW26" s="1" t="s">
        <v>102</v>
      </c>
      <c r="BX26" s="1">
        <v>99.834000000000003</v>
      </c>
      <c r="BY26" s="1">
        <v>100</v>
      </c>
      <c r="BZ26" s="1">
        <v>158851</v>
      </c>
      <c r="CA26" s="1">
        <v>160056</v>
      </c>
      <c r="CB26" s="1">
        <v>1</v>
      </c>
      <c r="CC26" s="1">
        <v>1206</v>
      </c>
      <c r="CD26" s="1">
        <v>14</v>
      </c>
      <c r="CE26" s="1" t="s">
        <v>88</v>
      </c>
      <c r="CF26" s="1">
        <v>1313</v>
      </c>
      <c r="CG26" s="1" t="s">
        <v>236</v>
      </c>
      <c r="CH26" s="1">
        <v>869</v>
      </c>
      <c r="CI26" s="1">
        <v>3.4604000000000002E-3</v>
      </c>
      <c r="CJ26" s="1">
        <v>147</v>
      </c>
      <c r="CK26" s="1">
        <v>73</v>
      </c>
      <c r="CL26" s="1">
        <v>8</v>
      </c>
      <c r="CM26" s="1" t="s">
        <v>106</v>
      </c>
      <c r="CN26" s="1">
        <v>1</v>
      </c>
      <c r="CO26" s="1" t="s">
        <v>119</v>
      </c>
      <c r="CP26" s="1">
        <v>1</v>
      </c>
      <c r="CQ26" s="1" t="s">
        <v>106</v>
      </c>
      <c r="CR26" s="1">
        <v>1</v>
      </c>
      <c r="CS26" s="1" t="s">
        <v>106</v>
      </c>
      <c r="CT26" s="1" t="s">
        <v>118</v>
      </c>
      <c r="CU26" s="1">
        <v>2.1</v>
      </c>
      <c r="CV26" s="1" t="s">
        <v>119</v>
      </c>
      <c r="CW26" s="1">
        <v>0.5</v>
      </c>
      <c r="CX26" s="1">
        <v>2</v>
      </c>
      <c r="CY26" s="1" t="s">
        <v>106</v>
      </c>
    </row>
    <row r="27" spans="1:103" ht="14.25" x14ac:dyDescent="0.45">
      <c r="A27" s="3">
        <v>43383</v>
      </c>
      <c r="B27" s="1">
        <v>60</v>
      </c>
      <c r="C27" s="1" t="s">
        <v>249</v>
      </c>
      <c r="D27" s="1" t="s">
        <v>121</v>
      </c>
      <c r="E27" s="1" t="s">
        <v>250</v>
      </c>
      <c r="F27" s="1">
        <v>2018</v>
      </c>
      <c r="G27" s="1"/>
      <c r="H27" s="1" t="s">
        <v>88</v>
      </c>
      <c r="I27" s="1"/>
      <c r="J27" s="1" t="str">
        <f t="shared" si="1"/>
        <v>JIP_A2258</v>
      </c>
      <c r="K27" s="1" t="s">
        <v>251</v>
      </c>
      <c r="L27" s="1" t="s">
        <v>251</v>
      </c>
      <c r="M27" s="1">
        <v>68</v>
      </c>
      <c r="N27" s="1" t="s">
        <v>91</v>
      </c>
      <c r="O27" s="1" t="s">
        <v>164</v>
      </c>
      <c r="P27" s="1">
        <v>0.06</v>
      </c>
      <c r="Q27" s="1" t="s">
        <v>106</v>
      </c>
      <c r="R27" s="1">
        <v>0.12</v>
      </c>
      <c r="S27" s="1" t="s">
        <v>106</v>
      </c>
      <c r="T27" s="1">
        <v>1</v>
      </c>
      <c r="U27" s="1" t="s">
        <v>106</v>
      </c>
      <c r="V27" s="1" t="s">
        <v>104</v>
      </c>
      <c r="W27" s="1">
        <v>0.12</v>
      </c>
      <c r="X27" s="1" t="s">
        <v>106</v>
      </c>
      <c r="Y27" s="1">
        <v>0.25</v>
      </c>
      <c r="Z27" s="1" t="s">
        <v>106</v>
      </c>
      <c r="AA27" s="1">
        <v>2</v>
      </c>
      <c r="AB27" s="1">
        <v>0.5</v>
      </c>
      <c r="AC27" s="1">
        <v>0.5</v>
      </c>
      <c r="AD27" s="1" t="s">
        <v>106</v>
      </c>
      <c r="AE27" s="1">
        <v>2</v>
      </c>
      <c r="AF27" s="1" t="s">
        <v>106</v>
      </c>
      <c r="AG27" s="1">
        <v>10</v>
      </c>
      <c r="AH27" s="1" t="s">
        <v>106</v>
      </c>
      <c r="AI27" s="1">
        <f t="shared" si="0"/>
        <v>0</v>
      </c>
      <c r="AJ27" s="1" t="s">
        <v>104</v>
      </c>
      <c r="AK27" s="1" t="s">
        <v>252</v>
      </c>
      <c r="AL27" s="1">
        <v>647</v>
      </c>
      <c r="AM27" s="1">
        <v>2097723</v>
      </c>
      <c r="AN27" s="1">
        <v>19</v>
      </c>
      <c r="AO27" s="1">
        <v>538</v>
      </c>
      <c r="AP27" s="1">
        <v>646430</v>
      </c>
      <c r="AQ27" s="1">
        <v>110406</v>
      </c>
      <c r="AR27" s="1">
        <v>285450</v>
      </c>
      <c r="AS27" s="1">
        <v>486</v>
      </c>
      <c r="AT27" s="1">
        <v>39.6</v>
      </c>
      <c r="AU27" s="1">
        <v>15542</v>
      </c>
      <c r="AV27" s="1">
        <v>15</v>
      </c>
      <c r="AW27" s="1">
        <v>5</v>
      </c>
      <c r="AX27" s="1">
        <v>6</v>
      </c>
      <c r="AY27" s="1">
        <v>1</v>
      </c>
      <c r="AZ27" s="1">
        <v>15</v>
      </c>
      <c r="BA27" s="1">
        <v>1</v>
      </c>
      <c r="BB27" s="1">
        <v>1</v>
      </c>
      <c r="BC27" s="1"/>
      <c r="BD27" s="1" t="s">
        <v>97</v>
      </c>
      <c r="BE27" s="1" t="s">
        <v>1038</v>
      </c>
      <c r="BF27" s="1"/>
      <c r="BG27" s="1"/>
      <c r="BH27" s="1"/>
      <c r="BI27" s="1"/>
      <c r="BJ27" s="1"/>
      <c r="BK27" s="1"/>
      <c r="BL27" s="1"/>
      <c r="BM27" s="1"/>
      <c r="BN27" s="1" t="s">
        <v>106</v>
      </c>
      <c r="BO27" s="1" t="s">
        <v>106</v>
      </c>
      <c r="BP27" s="1" t="s">
        <v>106</v>
      </c>
      <c r="BQ27" s="1" t="s">
        <v>106</v>
      </c>
      <c r="BR27" s="1" t="s">
        <v>106</v>
      </c>
      <c r="BS27" s="1" t="s">
        <v>180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 t="s">
        <v>253</v>
      </c>
      <c r="CE27" s="1" t="s">
        <v>104</v>
      </c>
      <c r="CF27" s="1">
        <v>1313</v>
      </c>
      <c r="CG27" s="1" t="s">
        <v>254</v>
      </c>
      <c r="CH27" s="1">
        <v>697</v>
      </c>
      <c r="CI27" s="1">
        <v>9.3659399999999997E-3</v>
      </c>
      <c r="CJ27" s="1">
        <v>2</v>
      </c>
      <c r="CK27" s="1">
        <v>0</v>
      </c>
      <c r="CL27" s="1">
        <v>194</v>
      </c>
      <c r="CM27" s="1" t="s">
        <v>106</v>
      </c>
      <c r="CN27" s="1">
        <v>0.03</v>
      </c>
      <c r="CO27" s="1" t="s">
        <v>106</v>
      </c>
      <c r="CP27" s="1">
        <v>0.5</v>
      </c>
      <c r="CQ27" s="1" t="s">
        <v>106</v>
      </c>
      <c r="CR27" s="1">
        <v>0.12</v>
      </c>
      <c r="CS27" s="1" t="s">
        <v>106</v>
      </c>
      <c r="CT27" s="1" t="s">
        <v>106</v>
      </c>
      <c r="CU27" s="1">
        <v>0.5</v>
      </c>
      <c r="CV27" s="1" t="s">
        <v>106</v>
      </c>
      <c r="CW27" s="1">
        <v>0.06</v>
      </c>
      <c r="CX27" s="1">
        <v>0.06</v>
      </c>
      <c r="CY27" s="1" t="s">
        <v>106</v>
      </c>
    </row>
    <row r="28" spans="1:103" ht="14.25" x14ac:dyDescent="0.45">
      <c r="A28" s="3">
        <v>43383</v>
      </c>
      <c r="B28" s="1">
        <v>61</v>
      </c>
      <c r="C28" s="1" t="s">
        <v>255</v>
      </c>
      <c r="D28" s="1" t="s">
        <v>121</v>
      </c>
      <c r="E28" s="1"/>
      <c r="F28" s="1">
        <v>2018</v>
      </c>
      <c r="G28" s="1"/>
      <c r="H28" s="1" t="s">
        <v>88</v>
      </c>
      <c r="I28" s="1"/>
      <c r="J28" s="1" t="str">
        <f t="shared" si="1"/>
        <v>JIP_A1645</v>
      </c>
      <c r="K28" s="1" t="s">
        <v>256</v>
      </c>
      <c r="L28" s="1" t="s">
        <v>256</v>
      </c>
      <c r="M28" s="1">
        <v>64</v>
      </c>
      <c r="N28" s="1" t="s">
        <v>91</v>
      </c>
      <c r="O28" s="1" t="s">
        <v>164</v>
      </c>
      <c r="P28" s="1">
        <v>0.06</v>
      </c>
      <c r="Q28" s="1" t="s">
        <v>106</v>
      </c>
      <c r="R28" s="1">
        <v>0.12</v>
      </c>
      <c r="S28" s="1" t="s">
        <v>106</v>
      </c>
      <c r="T28" s="1">
        <v>0.5</v>
      </c>
      <c r="U28" s="1" t="s">
        <v>106</v>
      </c>
      <c r="V28" s="1" t="s">
        <v>104</v>
      </c>
      <c r="W28" s="1">
        <v>0.12</v>
      </c>
      <c r="X28" s="1" t="s">
        <v>106</v>
      </c>
      <c r="Y28" s="1">
        <v>1</v>
      </c>
      <c r="Z28" s="1" t="s">
        <v>180</v>
      </c>
      <c r="AA28" s="1">
        <v>2</v>
      </c>
      <c r="AB28" s="1">
        <v>0.5</v>
      </c>
      <c r="AC28" s="1">
        <v>0.25</v>
      </c>
      <c r="AD28" s="1" t="s">
        <v>106</v>
      </c>
      <c r="AE28" s="1">
        <v>2</v>
      </c>
      <c r="AF28" s="1" t="s">
        <v>106</v>
      </c>
      <c r="AG28" s="1">
        <v>10</v>
      </c>
      <c r="AH28" s="1" t="s">
        <v>106</v>
      </c>
      <c r="AI28" s="1">
        <f t="shared" si="0"/>
        <v>1</v>
      </c>
      <c r="AJ28" s="1" t="s">
        <v>104</v>
      </c>
      <c r="AK28" s="8" t="s">
        <v>257</v>
      </c>
      <c r="AL28" s="1">
        <v>336</v>
      </c>
      <c r="AM28" s="1">
        <v>1963599</v>
      </c>
      <c r="AN28" s="1">
        <v>29</v>
      </c>
      <c r="AO28" s="1">
        <v>531</v>
      </c>
      <c r="AP28" s="1">
        <v>324030</v>
      </c>
      <c r="AQ28" s="1">
        <v>67710</v>
      </c>
      <c r="AR28" s="1">
        <v>140581</v>
      </c>
      <c r="AS28" s="1">
        <v>196</v>
      </c>
      <c r="AT28" s="1">
        <v>39.799999999999997</v>
      </c>
      <c r="AU28" s="1">
        <v>2234</v>
      </c>
      <c r="AV28" s="1">
        <v>2</v>
      </c>
      <c r="AW28" s="1">
        <v>5</v>
      </c>
      <c r="AX28" s="1">
        <v>9</v>
      </c>
      <c r="AY28" s="1">
        <v>1</v>
      </c>
      <c r="AZ28" s="1">
        <v>125</v>
      </c>
      <c r="BA28" s="1">
        <v>14</v>
      </c>
      <c r="BB28" s="1">
        <v>31</v>
      </c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 t="s">
        <v>106</v>
      </c>
      <c r="BO28" s="1" t="s">
        <v>106</v>
      </c>
      <c r="BP28" s="1" t="s">
        <v>106</v>
      </c>
      <c r="BQ28" s="1" t="s">
        <v>106</v>
      </c>
      <c r="BR28" s="1" t="s">
        <v>106</v>
      </c>
      <c r="BS28" s="1" t="s">
        <v>106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>
        <v>8</v>
      </c>
      <c r="CE28" s="1" t="s">
        <v>104</v>
      </c>
      <c r="CF28" s="1">
        <v>1313</v>
      </c>
      <c r="CG28" s="1" t="s">
        <v>258</v>
      </c>
      <c r="CH28" s="1">
        <v>768</v>
      </c>
      <c r="CI28" s="1">
        <v>6.6984399999999999E-3</v>
      </c>
      <c r="CJ28" s="1">
        <v>0</v>
      </c>
      <c r="CK28" s="1">
        <v>4</v>
      </c>
      <c r="CL28" s="1">
        <v>2</v>
      </c>
      <c r="CM28" s="1" t="s">
        <v>106</v>
      </c>
      <c r="CN28" s="1">
        <v>0.03</v>
      </c>
      <c r="CO28" s="1" t="s">
        <v>106</v>
      </c>
      <c r="CP28" s="1">
        <v>0.5</v>
      </c>
      <c r="CQ28" s="1" t="s">
        <v>106</v>
      </c>
      <c r="CR28" s="1">
        <v>0.06</v>
      </c>
      <c r="CS28" s="1" t="s">
        <v>106</v>
      </c>
      <c r="CT28" s="1" t="s">
        <v>106</v>
      </c>
      <c r="CU28" s="1">
        <v>0.5</v>
      </c>
      <c r="CV28" s="1" t="s">
        <v>106</v>
      </c>
      <c r="CW28" s="1">
        <v>0.06</v>
      </c>
      <c r="CX28" s="1">
        <v>0.03</v>
      </c>
      <c r="CY28" s="1" t="s">
        <v>106</v>
      </c>
    </row>
    <row r="29" spans="1:103" ht="14.25" x14ac:dyDescent="0.45">
      <c r="A29" s="3">
        <v>43383</v>
      </c>
      <c r="B29" s="1">
        <v>64</v>
      </c>
      <c r="C29" s="1" t="s">
        <v>259</v>
      </c>
      <c r="D29" s="1" t="s">
        <v>121</v>
      </c>
      <c r="E29" s="1"/>
      <c r="F29" s="1">
        <v>2018</v>
      </c>
      <c r="G29" s="1"/>
      <c r="H29" s="1" t="s">
        <v>88</v>
      </c>
      <c r="I29" s="1" t="s">
        <v>260</v>
      </c>
      <c r="J29" s="1" t="str">
        <f t="shared" si="1"/>
        <v>JIP_SF621</v>
      </c>
      <c r="K29" s="1" t="s">
        <v>261</v>
      </c>
      <c r="L29" s="1" t="s">
        <v>261</v>
      </c>
      <c r="M29" s="1">
        <v>7</v>
      </c>
      <c r="N29" s="1" t="s">
        <v>91</v>
      </c>
      <c r="O29" s="1" t="s">
        <v>262</v>
      </c>
      <c r="P29" s="1">
        <v>1</v>
      </c>
      <c r="Q29" s="1" t="s">
        <v>106</v>
      </c>
      <c r="R29" s="1">
        <v>0.25</v>
      </c>
      <c r="S29" s="1" t="s">
        <v>106</v>
      </c>
      <c r="T29" s="1">
        <v>0.5</v>
      </c>
      <c r="U29" s="1" t="s">
        <v>106</v>
      </c>
      <c r="V29" s="1" t="s">
        <v>104</v>
      </c>
      <c r="W29" s="1">
        <v>8</v>
      </c>
      <c r="X29" s="1" t="s">
        <v>180</v>
      </c>
      <c r="Y29" s="1">
        <v>0.25</v>
      </c>
      <c r="Z29" s="1" t="s">
        <v>106</v>
      </c>
      <c r="AA29" s="1">
        <v>2</v>
      </c>
      <c r="AB29" s="1">
        <v>0.5</v>
      </c>
      <c r="AC29" s="1">
        <v>16</v>
      </c>
      <c r="AD29" s="1" t="s">
        <v>180</v>
      </c>
      <c r="AE29" s="1">
        <v>2</v>
      </c>
      <c r="AF29" s="1" t="s">
        <v>106</v>
      </c>
      <c r="AG29" s="1">
        <v>80</v>
      </c>
      <c r="AH29" s="1" t="s">
        <v>180</v>
      </c>
      <c r="AI29" s="1">
        <f t="shared" si="0"/>
        <v>3</v>
      </c>
      <c r="AJ29" s="1" t="s">
        <v>88</v>
      </c>
      <c r="AK29" s="1" t="s">
        <v>263</v>
      </c>
      <c r="AL29" s="1">
        <v>717</v>
      </c>
      <c r="AM29" s="1">
        <v>2136423</v>
      </c>
      <c r="AN29" s="1">
        <v>68</v>
      </c>
      <c r="AO29" s="1">
        <v>519</v>
      </c>
      <c r="AP29" s="1">
        <v>142953</v>
      </c>
      <c r="AQ29" s="1">
        <v>31417</v>
      </c>
      <c r="AR29" s="1">
        <v>79774</v>
      </c>
      <c r="AS29" s="1">
        <v>587</v>
      </c>
      <c r="AT29" s="1">
        <v>39.700000000000003</v>
      </c>
      <c r="AU29" s="1">
        <v>15536</v>
      </c>
      <c r="AV29" s="1">
        <v>517</v>
      </c>
      <c r="AW29" s="1">
        <v>674</v>
      </c>
      <c r="AX29" s="1">
        <v>4</v>
      </c>
      <c r="AY29" s="1">
        <v>1</v>
      </c>
      <c r="AZ29" s="1">
        <v>6</v>
      </c>
      <c r="BA29" s="1">
        <v>20</v>
      </c>
      <c r="BB29" s="1">
        <v>14</v>
      </c>
      <c r="BC29" s="1" t="s">
        <v>96</v>
      </c>
      <c r="BD29" s="1" t="s">
        <v>97</v>
      </c>
      <c r="BE29" s="1" t="s">
        <v>1036</v>
      </c>
      <c r="BF29" s="1"/>
      <c r="BG29" s="1"/>
      <c r="BH29" s="1"/>
      <c r="BI29" s="1" t="s">
        <v>54</v>
      </c>
      <c r="BJ29" s="1"/>
      <c r="BK29" s="1" t="s">
        <v>54</v>
      </c>
      <c r="BL29" s="1" t="s">
        <v>128</v>
      </c>
      <c r="BM29" s="1"/>
      <c r="BN29" s="1" t="s">
        <v>106</v>
      </c>
      <c r="BO29" s="1" t="s">
        <v>106</v>
      </c>
      <c r="BP29" s="1" t="s">
        <v>180</v>
      </c>
      <c r="BQ29" s="1" t="s">
        <v>106</v>
      </c>
      <c r="BR29" s="1" t="s">
        <v>180</v>
      </c>
      <c r="BS29" s="1" t="s">
        <v>180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 t="s">
        <v>138</v>
      </c>
      <c r="CE29" s="1" t="s">
        <v>88</v>
      </c>
      <c r="CF29" s="1">
        <v>1313</v>
      </c>
      <c r="CG29" s="1" t="s">
        <v>264</v>
      </c>
      <c r="CH29" s="1">
        <v>990</v>
      </c>
      <c r="CI29" s="1">
        <v>2.3989500000000001E-4</v>
      </c>
      <c r="CJ29" s="1">
        <v>17</v>
      </c>
      <c r="CK29" s="1">
        <v>46</v>
      </c>
      <c r="CL29" s="1">
        <v>35</v>
      </c>
      <c r="CM29" s="1" t="s">
        <v>106</v>
      </c>
      <c r="CN29" s="1">
        <v>0.25</v>
      </c>
      <c r="CO29" s="1" t="s">
        <v>106</v>
      </c>
      <c r="CP29" s="1">
        <v>0.5</v>
      </c>
      <c r="CQ29" s="1" t="s">
        <v>106</v>
      </c>
      <c r="CR29" s="1">
        <v>0.25</v>
      </c>
      <c r="CS29" s="1" t="s">
        <v>106</v>
      </c>
      <c r="CT29" s="1" t="s">
        <v>106</v>
      </c>
      <c r="CU29" s="1">
        <v>0.5</v>
      </c>
      <c r="CV29" s="1" t="s">
        <v>106</v>
      </c>
      <c r="CW29" s="1">
        <v>0.25</v>
      </c>
      <c r="CX29" s="1">
        <v>0.5</v>
      </c>
      <c r="CY29" s="1" t="s">
        <v>106</v>
      </c>
    </row>
    <row r="30" spans="1:103" ht="14.25" x14ac:dyDescent="0.45">
      <c r="A30" s="3">
        <v>43383</v>
      </c>
      <c r="B30" s="1">
        <v>65</v>
      </c>
      <c r="C30" s="1" t="s">
        <v>265</v>
      </c>
      <c r="D30" s="1" t="s">
        <v>121</v>
      </c>
      <c r="E30" s="1" t="s">
        <v>266</v>
      </c>
      <c r="F30" s="1">
        <v>2018</v>
      </c>
      <c r="G30" s="1"/>
      <c r="H30" s="1" t="s">
        <v>88</v>
      </c>
      <c r="I30" s="1"/>
      <c r="J30" s="1" t="str">
        <f t="shared" si="1"/>
        <v>JIP_A1917</v>
      </c>
      <c r="K30" s="1" t="s">
        <v>267</v>
      </c>
      <c r="L30" s="1" t="s">
        <v>267</v>
      </c>
      <c r="M30" s="1">
        <v>75</v>
      </c>
      <c r="N30" s="1" t="s">
        <v>91</v>
      </c>
      <c r="O30" s="1" t="s">
        <v>164</v>
      </c>
      <c r="P30" s="1">
        <v>0.04</v>
      </c>
      <c r="Q30" s="1" t="s">
        <v>106</v>
      </c>
      <c r="R30" s="1"/>
      <c r="S30" s="1"/>
      <c r="T30" s="1"/>
      <c r="U30" s="1" t="s">
        <v>106</v>
      </c>
      <c r="V30" s="1"/>
      <c r="W30" s="1"/>
      <c r="X30" s="1" t="s">
        <v>180</v>
      </c>
      <c r="Y30" s="1"/>
      <c r="Z30" s="1" t="s">
        <v>106</v>
      </c>
      <c r="AA30" s="1"/>
      <c r="AB30" s="1"/>
      <c r="AC30" s="1"/>
      <c r="AD30" s="1" t="s">
        <v>106</v>
      </c>
      <c r="AE30" s="1"/>
      <c r="AF30" s="1"/>
      <c r="AG30" s="1"/>
      <c r="AH30" s="1" t="s">
        <v>106</v>
      </c>
      <c r="AI30" s="1">
        <f t="shared" si="0"/>
        <v>1</v>
      </c>
      <c r="AJ30" s="1" t="s">
        <v>104</v>
      </c>
      <c r="AK30" s="8" t="s">
        <v>268</v>
      </c>
      <c r="AL30" s="1">
        <v>10</v>
      </c>
      <c r="AM30" s="1">
        <v>2083033</v>
      </c>
      <c r="AN30" s="1">
        <v>29</v>
      </c>
      <c r="AO30" s="1">
        <v>690</v>
      </c>
      <c r="AP30" s="1">
        <v>290577</v>
      </c>
      <c r="AQ30" s="1">
        <v>71828</v>
      </c>
      <c r="AR30" s="1">
        <v>154580</v>
      </c>
      <c r="AS30" s="1">
        <v>292</v>
      </c>
      <c r="AT30" s="1">
        <v>39.6</v>
      </c>
      <c r="AU30" s="1">
        <v>12474</v>
      </c>
      <c r="AV30" s="1">
        <v>12</v>
      </c>
      <c r="AW30" s="1">
        <v>19</v>
      </c>
      <c r="AX30" s="1">
        <v>8</v>
      </c>
      <c r="AY30" s="1">
        <v>83</v>
      </c>
      <c r="AZ30" s="1">
        <v>6</v>
      </c>
      <c r="BA30" s="1">
        <v>146</v>
      </c>
      <c r="BB30" s="1">
        <v>14</v>
      </c>
      <c r="BC30" s="1"/>
      <c r="BD30" s="1" t="s">
        <v>97</v>
      </c>
      <c r="BE30" s="1" t="s">
        <v>1038</v>
      </c>
      <c r="BF30" s="1"/>
      <c r="BG30" s="1"/>
      <c r="BH30" s="1"/>
      <c r="BI30" s="1" t="s">
        <v>54</v>
      </c>
      <c r="BJ30" s="1"/>
      <c r="BK30" s="1" t="s">
        <v>54</v>
      </c>
      <c r="BL30" s="1" t="s">
        <v>128</v>
      </c>
      <c r="BM30" s="1"/>
      <c r="BN30" s="1" t="s">
        <v>106</v>
      </c>
      <c r="BO30" s="1" t="s">
        <v>106</v>
      </c>
      <c r="BP30" s="1" t="s">
        <v>180</v>
      </c>
      <c r="BQ30" s="1" t="s">
        <v>106</v>
      </c>
      <c r="BR30" s="1" t="s">
        <v>180</v>
      </c>
      <c r="BS30" s="1" t="s">
        <v>180</v>
      </c>
      <c r="BT30" s="1" t="s">
        <v>269</v>
      </c>
      <c r="BU30" s="1" t="s">
        <v>100</v>
      </c>
      <c r="BV30" s="1" t="s">
        <v>101</v>
      </c>
      <c r="BW30" s="1" t="s">
        <v>102</v>
      </c>
      <c r="BX30" s="1">
        <v>99.834000000000003</v>
      </c>
      <c r="BY30" s="1">
        <v>100</v>
      </c>
      <c r="BZ30" s="1">
        <v>20324</v>
      </c>
      <c r="CA30" s="1">
        <v>21529</v>
      </c>
      <c r="CB30" s="1">
        <v>1206</v>
      </c>
      <c r="CC30" s="1">
        <v>1</v>
      </c>
      <c r="CD30" s="1" t="s">
        <v>116</v>
      </c>
      <c r="CE30" s="1" t="s">
        <v>88</v>
      </c>
      <c r="CF30" s="1">
        <v>1313</v>
      </c>
      <c r="CG30" s="1" t="s">
        <v>270</v>
      </c>
      <c r="CH30" s="1">
        <v>903</v>
      </c>
      <c r="CI30" s="1">
        <v>2.4912900000000002E-3</v>
      </c>
      <c r="CJ30" s="1">
        <v>17</v>
      </c>
      <c r="CK30" s="1">
        <v>15</v>
      </c>
      <c r="CL30" s="1" t="s">
        <v>131</v>
      </c>
      <c r="CM30" s="1" t="s">
        <v>106</v>
      </c>
      <c r="CN30" s="1">
        <v>0.12</v>
      </c>
      <c r="CO30" s="1" t="s">
        <v>106</v>
      </c>
      <c r="CP30" s="1">
        <v>0.5</v>
      </c>
      <c r="CQ30" s="1" t="s">
        <v>106</v>
      </c>
      <c r="CR30" s="1">
        <v>0.12</v>
      </c>
      <c r="CS30" s="1" t="s">
        <v>106</v>
      </c>
      <c r="CT30" s="1" t="s">
        <v>106</v>
      </c>
      <c r="CU30" s="1">
        <v>0.5</v>
      </c>
      <c r="CV30" s="1" t="s">
        <v>106</v>
      </c>
      <c r="CW30" s="1">
        <v>0.12</v>
      </c>
      <c r="CX30" s="1">
        <v>0.5</v>
      </c>
      <c r="CY30" s="1" t="s">
        <v>106</v>
      </c>
    </row>
    <row r="31" spans="1:103" ht="14.25" x14ac:dyDescent="0.45">
      <c r="A31" s="3">
        <v>43383</v>
      </c>
      <c r="B31" s="1">
        <v>66</v>
      </c>
      <c r="C31" s="1" t="s">
        <v>271</v>
      </c>
      <c r="D31" s="1" t="s">
        <v>121</v>
      </c>
      <c r="E31" s="1" t="s">
        <v>272</v>
      </c>
      <c r="F31" s="1">
        <v>2018</v>
      </c>
      <c r="G31" s="1"/>
      <c r="H31" s="1" t="s">
        <v>88</v>
      </c>
      <c r="I31" s="1"/>
      <c r="J31" s="1" t="str">
        <f t="shared" si="1"/>
        <v>JIP_P776</v>
      </c>
      <c r="K31" s="1" t="s">
        <v>273</v>
      </c>
      <c r="L31" s="1" t="s">
        <v>273</v>
      </c>
      <c r="M31" s="1">
        <v>2</v>
      </c>
      <c r="N31" s="1" t="s">
        <v>91</v>
      </c>
      <c r="O31" s="1" t="s">
        <v>164</v>
      </c>
      <c r="P31" s="1">
        <v>1</v>
      </c>
      <c r="Q31" s="1" t="s">
        <v>106</v>
      </c>
      <c r="R31" s="1">
        <v>1</v>
      </c>
      <c r="S31" s="1" t="s">
        <v>106</v>
      </c>
      <c r="T31" s="1">
        <v>0.5</v>
      </c>
      <c r="U31" s="1" t="s">
        <v>106</v>
      </c>
      <c r="V31" s="1" t="s">
        <v>104</v>
      </c>
      <c r="W31" s="1">
        <v>0.12</v>
      </c>
      <c r="X31" s="1" t="s">
        <v>106</v>
      </c>
      <c r="Y31" s="1">
        <v>0.25</v>
      </c>
      <c r="Z31" s="1" t="s">
        <v>106</v>
      </c>
      <c r="AA31" s="1">
        <v>2</v>
      </c>
      <c r="AB31" s="1">
        <v>0.5</v>
      </c>
      <c r="AC31" s="1">
        <v>0.25</v>
      </c>
      <c r="AD31" s="1" t="s">
        <v>106</v>
      </c>
      <c r="AE31" s="1">
        <v>2</v>
      </c>
      <c r="AF31" s="1" t="s">
        <v>106</v>
      </c>
      <c r="AG31" s="1">
        <v>160</v>
      </c>
      <c r="AH31" s="1" t="s">
        <v>180</v>
      </c>
      <c r="AI31" s="1">
        <f t="shared" si="0"/>
        <v>1</v>
      </c>
      <c r="AJ31" s="1" t="s">
        <v>104</v>
      </c>
      <c r="AK31" s="1" t="s">
        <v>274</v>
      </c>
      <c r="AL31" s="1">
        <v>899</v>
      </c>
      <c r="AM31" s="1">
        <v>2100853</v>
      </c>
      <c r="AN31" s="1">
        <v>43</v>
      </c>
      <c r="AO31" s="1">
        <v>532</v>
      </c>
      <c r="AP31" s="1">
        <v>407993</v>
      </c>
      <c r="AQ31" s="1">
        <v>48857</v>
      </c>
      <c r="AR31" s="1">
        <v>109788</v>
      </c>
      <c r="AS31" s="1">
        <v>492</v>
      </c>
      <c r="AT31" s="1">
        <v>39.5</v>
      </c>
      <c r="AU31" s="1">
        <v>15544</v>
      </c>
      <c r="AV31" s="1">
        <v>5</v>
      </c>
      <c r="AW31" s="1">
        <v>8</v>
      </c>
      <c r="AX31" s="1">
        <v>19</v>
      </c>
      <c r="AY31" s="1">
        <v>5</v>
      </c>
      <c r="AZ31" s="1">
        <v>17</v>
      </c>
      <c r="BA31" s="1">
        <v>3</v>
      </c>
      <c r="BB31" s="1">
        <v>288</v>
      </c>
      <c r="BC31" s="1"/>
      <c r="BD31" s="1" t="s">
        <v>97</v>
      </c>
      <c r="BE31" s="1" t="s">
        <v>1038</v>
      </c>
      <c r="BF31" s="1"/>
      <c r="BG31" s="1"/>
      <c r="BH31" s="1"/>
      <c r="BI31" s="1"/>
      <c r="BJ31" s="1"/>
      <c r="BK31" s="1"/>
      <c r="BL31" s="1"/>
      <c r="BM31" s="1"/>
      <c r="BN31" s="1" t="s">
        <v>106</v>
      </c>
      <c r="BO31" s="1" t="s">
        <v>106</v>
      </c>
      <c r="BP31" s="1" t="s">
        <v>106</v>
      </c>
      <c r="BQ31" s="1" t="s">
        <v>106</v>
      </c>
      <c r="BR31" s="1" t="s">
        <v>106</v>
      </c>
      <c r="BS31" s="1" t="s">
        <v>180</v>
      </c>
      <c r="BT31" s="1" t="s">
        <v>275</v>
      </c>
      <c r="BU31" s="1" t="s">
        <v>241</v>
      </c>
      <c r="BV31" s="1" t="s">
        <v>195</v>
      </c>
      <c r="BW31" s="1" t="s">
        <v>242</v>
      </c>
      <c r="BX31" s="1">
        <v>100</v>
      </c>
      <c r="BY31" s="1">
        <v>100</v>
      </c>
      <c r="BZ31" s="1">
        <v>1749</v>
      </c>
      <c r="CA31" s="1">
        <v>2711</v>
      </c>
      <c r="CB31" s="1">
        <v>1</v>
      </c>
      <c r="CC31" s="1">
        <v>963</v>
      </c>
      <c r="CD31" s="1" t="s">
        <v>138</v>
      </c>
      <c r="CE31" s="1" t="s">
        <v>88</v>
      </c>
      <c r="CF31" s="1">
        <v>1313</v>
      </c>
      <c r="CG31" s="1" t="s">
        <v>243</v>
      </c>
      <c r="CH31" s="1">
        <v>712</v>
      </c>
      <c r="CI31" s="1">
        <v>8.7710700000000006E-3</v>
      </c>
      <c r="CJ31" s="1">
        <v>2</v>
      </c>
      <c r="CK31" s="1">
        <v>0</v>
      </c>
      <c r="CL31" s="1">
        <v>44</v>
      </c>
      <c r="CM31" s="1" t="s">
        <v>106</v>
      </c>
      <c r="CN31" s="1">
        <v>0.03</v>
      </c>
      <c r="CO31" s="1" t="s">
        <v>106</v>
      </c>
      <c r="CP31" s="1">
        <v>0.5</v>
      </c>
      <c r="CQ31" s="1" t="s">
        <v>106</v>
      </c>
      <c r="CR31" s="1">
        <v>0.12</v>
      </c>
      <c r="CS31" s="1" t="s">
        <v>106</v>
      </c>
      <c r="CT31" s="1" t="s">
        <v>106</v>
      </c>
      <c r="CU31" s="1">
        <v>0.5</v>
      </c>
      <c r="CV31" s="1" t="s">
        <v>106</v>
      </c>
      <c r="CW31" s="1">
        <v>0.06</v>
      </c>
      <c r="CX31" s="1">
        <v>0.06</v>
      </c>
      <c r="CY31" s="1" t="s">
        <v>106</v>
      </c>
    </row>
    <row r="32" spans="1:103" ht="14.25" x14ac:dyDescent="0.45">
      <c r="A32" s="3">
        <v>43383</v>
      </c>
      <c r="B32" s="1">
        <v>67</v>
      </c>
      <c r="C32" s="1">
        <v>7484</v>
      </c>
      <c r="D32" s="1" t="s">
        <v>87</v>
      </c>
      <c r="E32" s="1"/>
      <c r="F32" s="1">
        <v>2018</v>
      </c>
      <c r="G32" s="1"/>
      <c r="H32" s="1" t="s">
        <v>88</v>
      </c>
      <c r="I32" s="1" t="s">
        <v>276</v>
      </c>
      <c r="J32" s="1" t="s">
        <v>1377</v>
      </c>
      <c r="K32" s="1" t="s">
        <v>277</v>
      </c>
      <c r="L32" s="1" t="s">
        <v>277</v>
      </c>
      <c r="M32" s="1">
        <v>18</v>
      </c>
      <c r="N32" s="1" t="s">
        <v>91</v>
      </c>
      <c r="O32" s="1" t="s">
        <v>92</v>
      </c>
      <c r="P32" s="1">
        <v>1</v>
      </c>
      <c r="Q32" s="1" t="s">
        <v>106</v>
      </c>
      <c r="R32" s="1">
        <v>1</v>
      </c>
      <c r="S32" s="1" t="s">
        <v>106</v>
      </c>
      <c r="T32" s="1">
        <v>0.5</v>
      </c>
      <c r="U32" s="1" t="s">
        <v>106</v>
      </c>
      <c r="V32" s="1" t="s">
        <v>104</v>
      </c>
      <c r="W32" s="1">
        <v>8</v>
      </c>
      <c r="X32" s="1" t="s">
        <v>180</v>
      </c>
      <c r="Y32" s="1">
        <v>1</v>
      </c>
      <c r="Z32" s="1" t="s">
        <v>180</v>
      </c>
      <c r="AA32" s="1">
        <v>2</v>
      </c>
      <c r="AB32" s="1">
        <v>0.5</v>
      </c>
      <c r="AC32" s="1">
        <v>16</v>
      </c>
      <c r="AD32" s="1" t="s">
        <v>180</v>
      </c>
      <c r="AE32" s="1">
        <v>16</v>
      </c>
      <c r="AF32" s="1" t="s">
        <v>180</v>
      </c>
      <c r="AG32" s="1">
        <v>160</v>
      </c>
      <c r="AH32" s="1" t="s">
        <v>180</v>
      </c>
      <c r="AI32" s="1">
        <f t="shared" si="0"/>
        <v>5</v>
      </c>
      <c r="AJ32" s="1" t="s">
        <v>88</v>
      </c>
      <c r="AK32" s="1" t="s">
        <v>278</v>
      </c>
      <c r="AL32" s="1">
        <v>23</v>
      </c>
      <c r="AM32" s="1">
        <v>2136494</v>
      </c>
      <c r="AN32" s="1">
        <v>73</v>
      </c>
      <c r="AO32" s="1">
        <v>505</v>
      </c>
      <c r="AP32" s="1">
        <v>142579</v>
      </c>
      <c r="AQ32" s="1">
        <v>29267</v>
      </c>
      <c r="AR32" s="1">
        <v>62700</v>
      </c>
      <c r="AS32" s="1">
        <v>297</v>
      </c>
      <c r="AT32" s="1">
        <v>39.5</v>
      </c>
      <c r="AU32" s="1">
        <v>90</v>
      </c>
      <c r="AV32" s="1">
        <v>5</v>
      </c>
      <c r="AW32" s="1">
        <v>6</v>
      </c>
      <c r="AX32" s="1">
        <v>1</v>
      </c>
      <c r="AY32" s="1">
        <v>2</v>
      </c>
      <c r="AZ32" s="1">
        <v>6</v>
      </c>
      <c r="BA32" s="1">
        <v>3</v>
      </c>
      <c r="BB32" s="1">
        <v>4</v>
      </c>
      <c r="BC32" s="1" t="s">
        <v>96</v>
      </c>
      <c r="BD32" s="1" t="s">
        <v>97</v>
      </c>
      <c r="BE32" s="1" t="s">
        <v>1036</v>
      </c>
      <c r="BF32" s="1"/>
      <c r="BG32" s="1"/>
      <c r="BH32" s="1"/>
      <c r="BI32" s="1" t="s">
        <v>53</v>
      </c>
      <c r="BJ32" s="1" t="s">
        <v>53</v>
      </c>
      <c r="BK32" s="1"/>
      <c r="BL32" s="1"/>
      <c r="BM32" s="1" t="s">
        <v>192</v>
      </c>
      <c r="BN32" s="1" t="s">
        <v>180</v>
      </c>
      <c r="BO32" s="1" t="s">
        <v>180</v>
      </c>
      <c r="BP32" s="1" t="s">
        <v>180</v>
      </c>
      <c r="BQ32" s="1" t="s">
        <v>106</v>
      </c>
      <c r="BR32" s="1" t="s">
        <v>180</v>
      </c>
      <c r="BS32" s="1" t="s">
        <v>180</v>
      </c>
      <c r="BT32" s="1" t="s">
        <v>279</v>
      </c>
      <c r="BU32" s="1" t="s">
        <v>194</v>
      </c>
      <c r="BV32" s="1" t="s">
        <v>195</v>
      </c>
      <c r="BW32" s="1" t="s">
        <v>196</v>
      </c>
      <c r="BX32" s="1">
        <v>100</v>
      </c>
      <c r="BY32" s="1">
        <v>100</v>
      </c>
      <c r="BZ32" s="1">
        <v>103761</v>
      </c>
      <c r="CA32" s="1">
        <v>104606</v>
      </c>
      <c r="CB32" s="1">
        <v>846</v>
      </c>
      <c r="CC32" s="1">
        <v>1</v>
      </c>
      <c r="CD32" s="1" t="s">
        <v>111</v>
      </c>
      <c r="CE32" s="1" t="s">
        <v>88</v>
      </c>
      <c r="CF32" s="1">
        <v>1313</v>
      </c>
      <c r="CG32" s="1" t="s">
        <v>280</v>
      </c>
      <c r="CH32" s="1">
        <v>992</v>
      </c>
      <c r="CI32" s="1">
        <v>1.91626E-4</v>
      </c>
      <c r="CJ32" s="1">
        <v>34</v>
      </c>
      <c r="CK32" s="1" t="s">
        <v>131</v>
      </c>
      <c r="CL32" s="1">
        <v>56</v>
      </c>
      <c r="CM32" s="1" t="s">
        <v>106</v>
      </c>
      <c r="CN32" s="1">
        <v>1</v>
      </c>
      <c r="CO32" s="1" t="s">
        <v>119</v>
      </c>
      <c r="CP32" s="1">
        <v>1</v>
      </c>
      <c r="CQ32" s="1" t="s">
        <v>106</v>
      </c>
      <c r="CR32" s="1">
        <v>0.5</v>
      </c>
      <c r="CS32" s="1" t="s">
        <v>106</v>
      </c>
      <c r="CT32" s="1" t="s">
        <v>118</v>
      </c>
      <c r="CU32" s="1">
        <v>2.1</v>
      </c>
      <c r="CV32" s="1" t="s">
        <v>119</v>
      </c>
      <c r="CW32" s="1">
        <v>0.5</v>
      </c>
      <c r="CX32" s="1">
        <v>2</v>
      </c>
      <c r="CY32" s="1" t="s">
        <v>106</v>
      </c>
    </row>
    <row r="33" spans="1:103" ht="14.25" x14ac:dyDescent="0.45">
      <c r="A33" s="3">
        <v>43383</v>
      </c>
      <c r="B33" s="1">
        <v>68</v>
      </c>
      <c r="C33" s="1">
        <v>7861</v>
      </c>
      <c r="D33" s="1" t="s">
        <v>87</v>
      </c>
      <c r="E33" s="1"/>
      <c r="F33" s="1">
        <v>2018</v>
      </c>
      <c r="G33" s="1"/>
      <c r="H33" s="1" t="s">
        <v>88</v>
      </c>
      <c r="I33" s="1"/>
      <c r="J33" s="1" t="str">
        <f>"JIP_"&amp;C33</f>
        <v>JIP_7861</v>
      </c>
      <c r="K33" s="1" t="s">
        <v>281</v>
      </c>
      <c r="L33" s="1" t="s">
        <v>281</v>
      </c>
      <c r="M33" s="1">
        <v>22</v>
      </c>
      <c r="N33" s="1" t="s">
        <v>125</v>
      </c>
      <c r="O33" s="1" t="s">
        <v>92</v>
      </c>
      <c r="P33" s="1">
        <v>1</v>
      </c>
      <c r="Q33" s="1" t="s">
        <v>106</v>
      </c>
      <c r="R33" s="1">
        <v>1</v>
      </c>
      <c r="S33" s="1" t="s">
        <v>106</v>
      </c>
      <c r="T33" s="1">
        <v>0.5</v>
      </c>
      <c r="U33" s="1" t="s">
        <v>106</v>
      </c>
      <c r="V33" s="1" t="s">
        <v>104</v>
      </c>
      <c r="W33" s="1">
        <v>8</v>
      </c>
      <c r="X33" s="1" t="s">
        <v>180</v>
      </c>
      <c r="Y33" s="1">
        <v>1</v>
      </c>
      <c r="Z33" s="1" t="s">
        <v>180</v>
      </c>
      <c r="AA33" s="1">
        <v>2</v>
      </c>
      <c r="AB33" s="1">
        <v>0.5</v>
      </c>
      <c r="AC33" s="1">
        <v>16</v>
      </c>
      <c r="AD33" s="1" t="s">
        <v>180</v>
      </c>
      <c r="AE33" s="1">
        <v>16</v>
      </c>
      <c r="AF33" s="1" t="s">
        <v>180</v>
      </c>
      <c r="AG33" s="1">
        <v>160</v>
      </c>
      <c r="AH33" s="1" t="s">
        <v>180</v>
      </c>
      <c r="AI33" s="1">
        <f t="shared" si="0"/>
        <v>5</v>
      </c>
      <c r="AJ33" s="1" t="s">
        <v>88</v>
      </c>
      <c r="AK33" s="1" t="s">
        <v>282</v>
      </c>
      <c r="AL33" s="1">
        <v>10</v>
      </c>
      <c r="AM33" s="1">
        <v>2114923</v>
      </c>
      <c r="AN33" s="1">
        <v>23</v>
      </c>
      <c r="AO33" s="1">
        <v>616</v>
      </c>
      <c r="AP33" s="1">
        <v>333268</v>
      </c>
      <c r="AQ33" s="1">
        <v>91953</v>
      </c>
      <c r="AR33" s="1">
        <v>267645</v>
      </c>
      <c r="AS33" s="1">
        <v>495</v>
      </c>
      <c r="AT33" s="1">
        <v>39.5</v>
      </c>
      <c r="AU33" s="1">
        <v>13727</v>
      </c>
      <c r="AV33" s="1">
        <v>12</v>
      </c>
      <c r="AW33" s="1">
        <v>19</v>
      </c>
      <c r="AX33" s="1">
        <v>2</v>
      </c>
      <c r="AY33" s="1">
        <v>1</v>
      </c>
      <c r="AZ33" s="1">
        <v>6</v>
      </c>
      <c r="BA33" s="1">
        <v>22</v>
      </c>
      <c r="BB33" s="1">
        <v>26</v>
      </c>
      <c r="BC33" s="1" t="s">
        <v>96</v>
      </c>
      <c r="BD33" s="1" t="s">
        <v>97</v>
      </c>
      <c r="BE33" s="1" t="s">
        <v>1036</v>
      </c>
      <c r="BF33" s="1"/>
      <c r="BG33" s="1"/>
      <c r="BH33" s="1"/>
      <c r="BI33" s="1" t="s">
        <v>53</v>
      </c>
      <c r="BJ33" s="1" t="s">
        <v>53</v>
      </c>
      <c r="BK33" s="1"/>
      <c r="BL33" s="1" t="s">
        <v>98</v>
      </c>
      <c r="BM33" s="1"/>
      <c r="BN33" s="1" t="s">
        <v>106</v>
      </c>
      <c r="BO33" s="1" t="s">
        <v>180</v>
      </c>
      <c r="BP33" s="1" t="s">
        <v>180</v>
      </c>
      <c r="BQ33" s="1" t="s">
        <v>106</v>
      </c>
      <c r="BR33" s="1" t="s">
        <v>180</v>
      </c>
      <c r="BS33" s="1" t="s">
        <v>180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 t="s">
        <v>283</v>
      </c>
      <c r="CE33" s="1" t="s">
        <v>104</v>
      </c>
      <c r="CF33" s="1">
        <v>1313</v>
      </c>
      <c r="CG33" s="1" t="s">
        <v>284</v>
      </c>
      <c r="CH33" s="1">
        <v>867</v>
      </c>
      <c r="CI33" s="1">
        <v>3.51914E-3</v>
      </c>
      <c r="CJ33" s="1">
        <v>17</v>
      </c>
      <c r="CK33" s="1">
        <v>16</v>
      </c>
      <c r="CL33" s="1">
        <v>205</v>
      </c>
      <c r="CM33" s="1" t="s">
        <v>106</v>
      </c>
      <c r="CN33" s="1">
        <v>1</v>
      </c>
      <c r="CO33" s="1" t="s">
        <v>106</v>
      </c>
      <c r="CP33" s="1">
        <v>0.5</v>
      </c>
      <c r="CQ33" s="1" t="s">
        <v>106</v>
      </c>
      <c r="CR33" s="1">
        <v>0.5</v>
      </c>
      <c r="CS33" s="1" t="s">
        <v>106</v>
      </c>
      <c r="CT33" s="1" t="s">
        <v>118</v>
      </c>
      <c r="CU33" s="1">
        <v>2.1</v>
      </c>
      <c r="CV33" s="1" t="s">
        <v>119</v>
      </c>
      <c r="CW33" s="1">
        <v>0.5</v>
      </c>
      <c r="CX33" s="1">
        <v>2</v>
      </c>
      <c r="CY33" s="1" t="s">
        <v>106</v>
      </c>
    </row>
    <row r="34" spans="1:103" ht="14.25" x14ac:dyDescent="0.45">
      <c r="A34" s="3">
        <v>43383</v>
      </c>
      <c r="B34" s="1">
        <v>62</v>
      </c>
      <c r="C34" s="1" t="s">
        <v>285</v>
      </c>
      <c r="D34" s="1" t="s">
        <v>121</v>
      </c>
      <c r="E34" s="1" t="s">
        <v>286</v>
      </c>
      <c r="F34" s="1">
        <v>2018</v>
      </c>
      <c r="G34" s="7">
        <v>43301</v>
      </c>
      <c r="H34" s="1" t="s">
        <v>88</v>
      </c>
      <c r="I34" s="1" t="s">
        <v>287</v>
      </c>
      <c r="J34" s="1" t="s">
        <v>1393</v>
      </c>
      <c r="K34" s="1" t="s">
        <v>288</v>
      </c>
      <c r="L34" s="1" t="s">
        <v>289</v>
      </c>
      <c r="M34" s="1">
        <v>9</v>
      </c>
      <c r="N34" s="1" t="s">
        <v>125</v>
      </c>
      <c r="O34" s="1" t="s">
        <v>164</v>
      </c>
      <c r="P34" s="1">
        <v>0.5</v>
      </c>
      <c r="Q34" s="1" t="s">
        <v>106</v>
      </c>
      <c r="R34" s="1"/>
      <c r="S34" s="1"/>
      <c r="T34" s="1"/>
      <c r="U34" s="1" t="s">
        <v>106</v>
      </c>
      <c r="V34" s="1"/>
      <c r="W34" s="1"/>
      <c r="X34" s="1" t="s">
        <v>180</v>
      </c>
      <c r="Y34" s="1"/>
      <c r="Z34" s="1" t="s">
        <v>106</v>
      </c>
      <c r="AA34" s="1"/>
      <c r="AB34" s="1"/>
      <c r="AC34" s="1"/>
      <c r="AD34" s="1" t="s">
        <v>180</v>
      </c>
      <c r="AE34" s="1"/>
      <c r="AF34" s="1"/>
      <c r="AG34" s="1"/>
      <c r="AH34" s="1" t="s">
        <v>180</v>
      </c>
      <c r="AI34" s="1">
        <f t="shared" si="0"/>
        <v>3</v>
      </c>
      <c r="AJ34" s="1" t="s">
        <v>88</v>
      </c>
      <c r="AK34" s="1" t="s">
        <v>290</v>
      </c>
      <c r="AL34" s="1">
        <v>6</v>
      </c>
      <c r="AM34" s="1">
        <v>2102248</v>
      </c>
      <c r="AN34" s="1">
        <v>52</v>
      </c>
      <c r="AO34" s="1">
        <v>504</v>
      </c>
      <c r="AP34" s="1">
        <v>224179</v>
      </c>
      <c r="AQ34" s="1">
        <v>40427</v>
      </c>
      <c r="AR34" s="1">
        <v>97488</v>
      </c>
      <c r="AS34" s="1">
        <v>396</v>
      </c>
      <c r="AT34" s="1">
        <v>39.6</v>
      </c>
      <c r="AU34" s="1">
        <v>11921</v>
      </c>
      <c r="AV34" s="1">
        <v>7</v>
      </c>
      <c r="AW34" s="1">
        <v>11</v>
      </c>
      <c r="AX34" s="1">
        <v>10</v>
      </c>
      <c r="AY34" s="1">
        <v>1</v>
      </c>
      <c r="AZ34" s="1">
        <v>6</v>
      </c>
      <c r="BA34" s="1">
        <v>667</v>
      </c>
      <c r="BB34" s="1">
        <v>1</v>
      </c>
      <c r="BC34" s="1" t="s">
        <v>96</v>
      </c>
      <c r="BD34" s="1" t="s">
        <v>97</v>
      </c>
      <c r="BE34" s="1" t="s">
        <v>1036</v>
      </c>
      <c r="BF34" s="1"/>
      <c r="BG34" s="1"/>
      <c r="BH34" s="1"/>
      <c r="BI34" s="1" t="s">
        <v>54</v>
      </c>
      <c r="BJ34" s="1"/>
      <c r="BK34" s="1" t="s">
        <v>54</v>
      </c>
      <c r="BL34" s="1" t="s">
        <v>98</v>
      </c>
      <c r="BM34" s="1"/>
      <c r="BN34" s="1" t="s">
        <v>106</v>
      </c>
      <c r="BO34" s="1" t="s">
        <v>106</v>
      </c>
      <c r="BP34" s="1" t="s">
        <v>180</v>
      </c>
      <c r="BQ34" s="1" t="s">
        <v>106</v>
      </c>
      <c r="BR34" s="1" t="s">
        <v>180</v>
      </c>
      <c r="BS34" s="1" t="s">
        <v>180</v>
      </c>
      <c r="BT34" s="1" t="s">
        <v>291</v>
      </c>
      <c r="BU34" s="1" t="s">
        <v>100</v>
      </c>
      <c r="BV34" s="1" t="s">
        <v>101</v>
      </c>
      <c r="BW34" s="1" t="s">
        <v>102</v>
      </c>
      <c r="BX34" s="1">
        <v>100</v>
      </c>
      <c r="BY34" s="1">
        <v>100</v>
      </c>
      <c r="BZ34" s="1">
        <v>59380</v>
      </c>
      <c r="CA34" s="1">
        <v>60585</v>
      </c>
      <c r="CB34" s="1">
        <v>1206</v>
      </c>
      <c r="CC34" s="1">
        <v>1</v>
      </c>
      <c r="CD34" s="1" t="s">
        <v>201</v>
      </c>
      <c r="CE34" s="1" t="s">
        <v>88</v>
      </c>
      <c r="CF34" s="1">
        <v>1313</v>
      </c>
      <c r="CG34" s="1" t="s">
        <v>202</v>
      </c>
      <c r="CH34" s="1">
        <v>995</v>
      </c>
      <c r="CI34" s="1">
        <v>1.19496E-4</v>
      </c>
      <c r="CJ34" s="1">
        <v>17</v>
      </c>
      <c r="CK34" s="1">
        <v>12</v>
      </c>
      <c r="CL34" s="1">
        <v>8</v>
      </c>
      <c r="CM34" s="1" t="s">
        <v>106</v>
      </c>
      <c r="CN34" s="1">
        <v>1</v>
      </c>
      <c r="CO34" s="1" t="s">
        <v>106</v>
      </c>
      <c r="CP34" s="1">
        <v>0.5</v>
      </c>
      <c r="CQ34" s="1" t="s">
        <v>106</v>
      </c>
      <c r="CR34" s="1">
        <v>1</v>
      </c>
      <c r="CS34" s="1" t="s">
        <v>106</v>
      </c>
      <c r="CT34" s="1" t="s">
        <v>118</v>
      </c>
      <c r="CU34" s="1">
        <v>2.1</v>
      </c>
      <c r="CV34" s="1" t="s">
        <v>119</v>
      </c>
      <c r="CW34" s="1">
        <v>0.5</v>
      </c>
      <c r="CX34" s="1">
        <v>2</v>
      </c>
      <c r="CY34" s="1" t="s">
        <v>106</v>
      </c>
    </row>
    <row r="35" spans="1:103" ht="14.25" x14ac:dyDescent="0.45">
      <c r="A35" s="3">
        <v>44216</v>
      </c>
      <c r="B35" s="1">
        <v>75</v>
      </c>
      <c r="C35" s="1">
        <v>4998</v>
      </c>
      <c r="D35" s="1" t="s">
        <v>87</v>
      </c>
      <c r="E35" s="1" t="s">
        <v>292</v>
      </c>
      <c r="F35" s="1">
        <v>2020</v>
      </c>
      <c r="G35" s="7">
        <v>44146</v>
      </c>
      <c r="H35" s="1" t="s">
        <v>88</v>
      </c>
      <c r="I35" s="1" t="s">
        <v>150</v>
      </c>
      <c r="J35" s="1" t="s">
        <v>1376</v>
      </c>
      <c r="K35" s="1" t="s">
        <v>293</v>
      </c>
      <c r="L35" s="1" t="s">
        <v>1051</v>
      </c>
      <c r="M35" s="1">
        <v>45</v>
      </c>
      <c r="N35" s="1" t="s">
        <v>91</v>
      </c>
      <c r="O35" s="1" t="s">
        <v>92</v>
      </c>
      <c r="P35" s="1">
        <v>0.25</v>
      </c>
      <c r="Q35" s="1" t="s">
        <v>106</v>
      </c>
      <c r="R35" s="1">
        <v>0.12</v>
      </c>
      <c r="S35" s="1" t="s">
        <v>106</v>
      </c>
      <c r="T35" s="1">
        <v>0.5</v>
      </c>
      <c r="U35" s="1" t="s">
        <v>106</v>
      </c>
      <c r="V35" s="1" t="s">
        <v>104</v>
      </c>
      <c r="W35" s="1">
        <v>8</v>
      </c>
      <c r="X35" s="1" t="s">
        <v>180</v>
      </c>
      <c r="Y35" s="1">
        <v>1</v>
      </c>
      <c r="Z35" s="1" t="s">
        <v>180</v>
      </c>
      <c r="AA35" s="1">
        <v>2</v>
      </c>
      <c r="AB35" s="1">
        <v>0.5</v>
      </c>
      <c r="AC35" s="1">
        <v>16</v>
      </c>
      <c r="AD35" s="1" t="s">
        <v>180</v>
      </c>
      <c r="AE35" s="1">
        <v>2</v>
      </c>
      <c r="AF35" s="1" t="s">
        <v>106</v>
      </c>
      <c r="AG35" s="1">
        <v>80</v>
      </c>
      <c r="AH35" s="1" t="s">
        <v>180</v>
      </c>
      <c r="AI35" s="1">
        <f t="shared" si="0"/>
        <v>4</v>
      </c>
      <c r="AJ35" s="1" t="s">
        <v>88</v>
      </c>
      <c r="AK35" s="1" t="s">
        <v>294</v>
      </c>
      <c r="AL35" s="1">
        <v>91</v>
      </c>
      <c r="AM35" s="1">
        <v>2134451</v>
      </c>
      <c r="AN35" s="1">
        <v>61</v>
      </c>
      <c r="AO35" s="1">
        <v>508</v>
      </c>
      <c r="AP35" s="1">
        <v>174085</v>
      </c>
      <c r="AQ35" s="1">
        <v>34991</v>
      </c>
      <c r="AR35" s="1">
        <v>80465</v>
      </c>
      <c r="AS35" s="1">
        <v>299</v>
      </c>
      <c r="AT35" s="1">
        <v>39.4</v>
      </c>
      <c r="AU35" s="1">
        <v>373</v>
      </c>
      <c r="AV35" s="1">
        <v>7</v>
      </c>
      <c r="AW35" s="1">
        <v>13</v>
      </c>
      <c r="AX35" s="1">
        <v>4</v>
      </c>
      <c r="AY35" s="1">
        <v>5</v>
      </c>
      <c r="AZ35" s="1">
        <v>7</v>
      </c>
      <c r="BA35" s="1">
        <v>88</v>
      </c>
      <c r="BB35" s="1">
        <v>9</v>
      </c>
      <c r="BC35" s="1" t="s">
        <v>96</v>
      </c>
      <c r="BD35" s="1" t="s">
        <v>97</v>
      </c>
      <c r="BE35" s="1" t="s">
        <v>1036</v>
      </c>
      <c r="BF35" s="1"/>
      <c r="BG35" s="1"/>
      <c r="BH35" s="1"/>
      <c r="BI35" s="1" t="s">
        <v>53</v>
      </c>
      <c r="BJ35" s="1" t="s">
        <v>53</v>
      </c>
      <c r="BK35" s="1"/>
      <c r="BL35" s="1" t="s">
        <v>98</v>
      </c>
      <c r="BM35" s="1"/>
      <c r="BN35" s="1" t="s">
        <v>106</v>
      </c>
      <c r="BO35" s="1" t="s">
        <v>180</v>
      </c>
      <c r="BP35" s="1" t="s">
        <v>180</v>
      </c>
      <c r="BQ35" s="1" t="s">
        <v>106</v>
      </c>
      <c r="BR35" s="1" t="s">
        <v>180</v>
      </c>
      <c r="BS35" s="1" t="s">
        <v>180</v>
      </c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 t="s">
        <v>295</v>
      </c>
      <c r="CE35" s="1" t="s">
        <v>104</v>
      </c>
      <c r="CF35" s="1">
        <v>1313</v>
      </c>
      <c r="CG35" s="1" t="s">
        <v>296</v>
      </c>
      <c r="CH35" s="1">
        <v>840</v>
      </c>
      <c r="CI35" s="1">
        <v>4.33199E-3</v>
      </c>
      <c r="CJ35" s="1">
        <v>7</v>
      </c>
      <c r="CK35" s="1">
        <v>1</v>
      </c>
      <c r="CL35" s="1">
        <v>242</v>
      </c>
      <c r="CM35" s="1" t="s">
        <v>106</v>
      </c>
      <c r="CN35" s="1">
        <v>0.25</v>
      </c>
      <c r="CO35" s="1" t="s">
        <v>106</v>
      </c>
      <c r="CP35" s="1">
        <v>0.5</v>
      </c>
      <c r="CQ35" s="1" t="s">
        <v>106</v>
      </c>
      <c r="CR35" s="1">
        <v>0.12</v>
      </c>
      <c r="CS35" s="1" t="s">
        <v>106</v>
      </c>
      <c r="CT35" s="1" t="s">
        <v>106</v>
      </c>
      <c r="CU35" s="1">
        <v>0.5</v>
      </c>
      <c r="CV35" s="1" t="s">
        <v>106</v>
      </c>
      <c r="CW35" s="1">
        <v>0.06</v>
      </c>
      <c r="CX35" s="1">
        <v>0.25</v>
      </c>
      <c r="CY35" s="1" t="s">
        <v>106</v>
      </c>
    </row>
    <row r="36" spans="1:103" ht="14.25" x14ac:dyDescent="0.45">
      <c r="A36" s="3">
        <v>44216</v>
      </c>
      <c r="B36" s="1">
        <v>77</v>
      </c>
      <c r="C36" s="1" t="s">
        <v>297</v>
      </c>
      <c r="D36" s="1" t="s">
        <v>121</v>
      </c>
      <c r="E36" s="1" t="s">
        <v>298</v>
      </c>
      <c r="F36" s="1">
        <v>2020</v>
      </c>
      <c r="G36" s="7">
        <v>44185</v>
      </c>
      <c r="H36" s="1" t="s">
        <v>88</v>
      </c>
      <c r="I36" s="1" t="s">
        <v>189</v>
      </c>
      <c r="J36" s="1" t="s">
        <v>1221</v>
      </c>
      <c r="K36" s="1" t="s">
        <v>299</v>
      </c>
      <c r="L36" s="1" t="s">
        <v>1052</v>
      </c>
      <c r="M36" s="1">
        <v>23</v>
      </c>
      <c r="N36" s="1" t="s">
        <v>91</v>
      </c>
      <c r="O36" s="1" t="s">
        <v>164</v>
      </c>
      <c r="P36" s="1">
        <v>0.12</v>
      </c>
      <c r="Q36" s="1" t="s">
        <v>106</v>
      </c>
      <c r="R36" s="1">
        <v>0.12</v>
      </c>
      <c r="S36" s="1" t="s">
        <v>106</v>
      </c>
      <c r="T36" s="1">
        <v>0.5</v>
      </c>
      <c r="U36" s="1" t="s">
        <v>106</v>
      </c>
      <c r="V36" s="1" t="s">
        <v>104</v>
      </c>
      <c r="W36" s="1">
        <v>0.12</v>
      </c>
      <c r="X36" s="1" t="s">
        <v>106</v>
      </c>
      <c r="Y36" s="1">
        <v>1</v>
      </c>
      <c r="Z36" s="1" t="s">
        <v>180</v>
      </c>
      <c r="AA36" s="1">
        <v>2</v>
      </c>
      <c r="AB36" s="1">
        <v>0.25</v>
      </c>
      <c r="AC36" s="1">
        <v>0.25</v>
      </c>
      <c r="AD36" s="1" t="s">
        <v>106</v>
      </c>
      <c r="AE36" s="1">
        <v>2</v>
      </c>
      <c r="AF36" s="1" t="s">
        <v>106</v>
      </c>
      <c r="AG36" s="1">
        <v>10</v>
      </c>
      <c r="AH36" s="1" t="s">
        <v>180</v>
      </c>
      <c r="AI36" s="1">
        <f t="shared" si="0"/>
        <v>2</v>
      </c>
      <c r="AJ36" s="1" t="s">
        <v>104</v>
      </c>
      <c r="AK36" s="1" t="s">
        <v>300</v>
      </c>
      <c r="AL36" s="1">
        <v>176</v>
      </c>
      <c r="AM36" s="1">
        <v>2102540</v>
      </c>
      <c r="AN36" s="1">
        <v>55</v>
      </c>
      <c r="AO36" s="1">
        <v>507</v>
      </c>
      <c r="AP36" s="1">
        <v>258643</v>
      </c>
      <c r="AQ36" s="1">
        <v>38228</v>
      </c>
      <c r="AR36" s="1">
        <v>65758</v>
      </c>
      <c r="AS36" s="1">
        <v>395</v>
      </c>
      <c r="AT36" s="1">
        <v>39.5</v>
      </c>
      <c r="AU36" s="1">
        <v>9491</v>
      </c>
      <c r="AV36" s="1">
        <v>6</v>
      </c>
      <c r="AW36" s="1">
        <v>301</v>
      </c>
      <c r="AX36" s="1">
        <v>54</v>
      </c>
      <c r="AY36" s="1">
        <v>10</v>
      </c>
      <c r="AZ36" s="1">
        <v>7</v>
      </c>
      <c r="BA36" s="1">
        <v>79</v>
      </c>
      <c r="BB36" s="1">
        <v>190</v>
      </c>
      <c r="BC36" s="1"/>
      <c r="BD36" s="1" t="s">
        <v>97</v>
      </c>
      <c r="BE36" s="1" t="s">
        <v>1038</v>
      </c>
      <c r="BF36" s="1"/>
      <c r="BG36" s="1"/>
      <c r="BH36" s="1"/>
      <c r="BI36" s="1"/>
      <c r="BJ36" s="1"/>
      <c r="BK36" s="1"/>
      <c r="BL36" s="1"/>
      <c r="BM36" s="1"/>
      <c r="BN36" s="1" t="s">
        <v>106</v>
      </c>
      <c r="BO36" s="1" t="s">
        <v>106</v>
      </c>
      <c r="BP36" s="1" t="s">
        <v>106</v>
      </c>
      <c r="BQ36" s="1" t="s">
        <v>106</v>
      </c>
      <c r="BR36" s="1" t="s">
        <v>106</v>
      </c>
      <c r="BS36" s="1" t="s">
        <v>180</v>
      </c>
      <c r="BT36" s="1" t="s">
        <v>301</v>
      </c>
      <c r="BU36" s="1" t="s">
        <v>241</v>
      </c>
      <c r="BV36" s="1" t="s">
        <v>195</v>
      </c>
      <c r="BW36" s="1" t="s">
        <v>242</v>
      </c>
      <c r="BX36" s="1">
        <v>100</v>
      </c>
      <c r="BY36" s="1">
        <v>100</v>
      </c>
      <c r="BZ36" s="1">
        <v>1747</v>
      </c>
      <c r="CA36" s="1">
        <v>2709</v>
      </c>
      <c r="CB36" s="1">
        <v>1</v>
      </c>
      <c r="CC36" s="1">
        <v>963</v>
      </c>
      <c r="CD36" s="1" t="s">
        <v>189</v>
      </c>
      <c r="CE36" s="1" t="s">
        <v>88</v>
      </c>
      <c r="CF36" s="1">
        <v>1313</v>
      </c>
      <c r="CG36" s="1" t="s">
        <v>302</v>
      </c>
      <c r="CH36" s="1">
        <v>746</v>
      </c>
      <c r="CI36" s="1">
        <v>7.4861900000000002E-3</v>
      </c>
      <c r="CJ36" s="1">
        <v>2</v>
      </c>
      <c r="CK36" s="1" t="s">
        <v>131</v>
      </c>
      <c r="CL36" s="1">
        <v>486</v>
      </c>
      <c r="CM36" s="1" t="s">
        <v>106</v>
      </c>
      <c r="CN36" s="1">
        <v>0.06</v>
      </c>
      <c r="CO36" s="1" t="s">
        <v>106</v>
      </c>
      <c r="CP36" s="1">
        <v>0.5</v>
      </c>
      <c r="CQ36" s="1" t="s">
        <v>106</v>
      </c>
      <c r="CR36" s="1">
        <v>0.12</v>
      </c>
      <c r="CS36" s="1" t="s">
        <v>106</v>
      </c>
      <c r="CT36" s="1" t="s">
        <v>106</v>
      </c>
      <c r="CU36" s="1">
        <v>0.5</v>
      </c>
      <c r="CV36" s="1" t="s">
        <v>106</v>
      </c>
      <c r="CW36" s="1">
        <v>0.06</v>
      </c>
      <c r="CX36" s="1">
        <v>0.12</v>
      </c>
      <c r="CY36" s="1" t="s">
        <v>106</v>
      </c>
    </row>
    <row r="37" spans="1:103" ht="14.25" x14ac:dyDescent="0.45">
      <c r="A37" s="3">
        <v>44216</v>
      </c>
      <c r="B37" s="1">
        <v>78</v>
      </c>
      <c r="C37" s="1" t="s">
        <v>303</v>
      </c>
      <c r="D37" s="1" t="s">
        <v>121</v>
      </c>
      <c r="E37" s="1" t="s">
        <v>304</v>
      </c>
      <c r="F37" s="1">
        <v>2020</v>
      </c>
      <c r="G37" s="7">
        <v>44149</v>
      </c>
      <c r="H37" s="1" t="s">
        <v>88</v>
      </c>
      <c r="I37" s="1" t="s">
        <v>107</v>
      </c>
      <c r="J37" s="1" t="s">
        <v>1366</v>
      </c>
      <c r="K37" s="1" t="s">
        <v>305</v>
      </c>
      <c r="L37" s="1" t="s">
        <v>1053</v>
      </c>
      <c r="M37" s="1">
        <v>8</v>
      </c>
      <c r="N37" s="1" t="s">
        <v>91</v>
      </c>
      <c r="O37" s="1" t="s">
        <v>164</v>
      </c>
      <c r="P37" s="1">
        <v>0.06</v>
      </c>
      <c r="Q37" s="1" t="s">
        <v>106</v>
      </c>
      <c r="R37" s="1">
        <v>0.12</v>
      </c>
      <c r="S37" s="1" t="s">
        <v>106</v>
      </c>
      <c r="T37" s="1">
        <v>0.5</v>
      </c>
      <c r="U37" s="1" t="s">
        <v>106</v>
      </c>
      <c r="V37" s="1" t="s">
        <v>104</v>
      </c>
      <c r="W37" s="1">
        <v>0.12</v>
      </c>
      <c r="X37" s="1" t="s">
        <v>106</v>
      </c>
      <c r="Y37" s="1">
        <v>0.25</v>
      </c>
      <c r="Z37" s="1" t="s">
        <v>106</v>
      </c>
      <c r="AA37" s="1">
        <v>2</v>
      </c>
      <c r="AB37" s="1">
        <v>0.5</v>
      </c>
      <c r="AC37" s="1">
        <v>0.25</v>
      </c>
      <c r="AD37" s="1" t="s">
        <v>106</v>
      </c>
      <c r="AE37" s="1">
        <v>2</v>
      </c>
      <c r="AF37" s="1" t="s">
        <v>106</v>
      </c>
      <c r="AG37" s="1">
        <v>80</v>
      </c>
      <c r="AH37" s="1" t="s">
        <v>180</v>
      </c>
      <c r="AI37" s="1">
        <f t="shared" si="0"/>
        <v>1</v>
      </c>
      <c r="AJ37" s="1" t="s">
        <v>104</v>
      </c>
      <c r="AK37" s="1" t="s">
        <v>306</v>
      </c>
      <c r="AL37" s="1">
        <v>40</v>
      </c>
      <c r="AM37" s="1">
        <v>2028978</v>
      </c>
      <c r="AN37" s="1">
        <v>105</v>
      </c>
      <c r="AO37" s="1">
        <v>524</v>
      </c>
      <c r="AP37" s="1">
        <v>107730</v>
      </c>
      <c r="AQ37" s="1">
        <v>19323</v>
      </c>
      <c r="AR37" s="1">
        <v>39766</v>
      </c>
      <c r="AS37" s="1">
        <v>300</v>
      </c>
      <c r="AT37" s="1">
        <v>39.6</v>
      </c>
      <c r="AU37" s="1" t="s">
        <v>307</v>
      </c>
      <c r="AV37" s="1">
        <v>2</v>
      </c>
      <c r="AW37" s="1">
        <v>18</v>
      </c>
      <c r="AX37" s="1">
        <v>6</v>
      </c>
      <c r="AY37" s="1">
        <v>10</v>
      </c>
      <c r="AZ37" s="1">
        <v>6</v>
      </c>
      <c r="BA37" s="1">
        <v>1</v>
      </c>
      <c r="BB37" s="1"/>
      <c r="BC37" s="1" t="s">
        <v>96</v>
      </c>
      <c r="BD37" s="1" t="s">
        <v>97</v>
      </c>
      <c r="BE37" s="1" t="s">
        <v>1036</v>
      </c>
      <c r="BF37" s="1"/>
      <c r="BG37" s="1"/>
      <c r="BH37" s="1"/>
      <c r="BI37" s="1"/>
      <c r="BJ37" s="1"/>
      <c r="BK37" s="1"/>
      <c r="BL37" s="1"/>
      <c r="BM37" s="1"/>
      <c r="BN37" s="1" t="s">
        <v>106</v>
      </c>
      <c r="BO37" s="1" t="s">
        <v>106</v>
      </c>
      <c r="BP37" s="1" t="s">
        <v>106</v>
      </c>
      <c r="BQ37" s="1" t="s">
        <v>106</v>
      </c>
      <c r="BR37" s="1" t="s">
        <v>106</v>
      </c>
      <c r="BS37" s="1" t="s">
        <v>180</v>
      </c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 t="s">
        <v>107</v>
      </c>
      <c r="CE37" s="1" t="s">
        <v>104</v>
      </c>
      <c r="CF37" s="1">
        <v>1313</v>
      </c>
      <c r="CG37" s="1" t="s">
        <v>308</v>
      </c>
      <c r="CH37" s="1">
        <v>817</v>
      </c>
      <c r="CI37" s="1">
        <v>5.0550400000000002E-3</v>
      </c>
      <c r="CJ37" s="1">
        <v>1</v>
      </c>
      <c r="CK37" s="1">
        <v>4</v>
      </c>
      <c r="CL37" s="1">
        <v>2</v>
      </c>
      <c r="CM37" s="1" t="s">
        <v>106</v>
      </c>
      <c r="CN37" s="1">
        <v>0.03</v>
      </c>
      <c r="CO37" s="1" t="s">
        <v>106</v>
      </c>
      <c r="CP37" s="1">
        <v>0.5</v>
      </c>
      <c r="CQ37" s="1" t="s">
        <v>106</v>
      </c>
      <c r="CR37" s="1">
        <v>0.06</v>
      </c>
      <c r="CS37" s="1" t="s">
        <v>106</v>
      </c>
      <c r="CT37" s="1" t="s">
        <v>106</v>
      </c>
      <c r="CU37" s="1">
        <v>0.5</v>
      </c>
      <c r="CV37" s="1" t="s">
        <v>106</v>
      </c>
      <c r="CW37" s="1">
        <v>0.06</v>
      </c>
      <c r="CX37" s="1">
        <v>0.03</v>
      </c>
      <c r="CY37" s="1" t="s">
        <v>106</v>
      </c>
    </row>
    <row r="38" spans="1:103" ht="14.25" x14ac:dyDescent="0.45">
      <c r="A38" s="3">
        <v>44216</v>
      </c>
      <c r="B38" s="1">
        <v>79</v>
      </c>
      <c r="C38" s="1" t="s">
        <v>309</v>
      </c>
      <c r="D38" s="1" t="s">
        <v>121</v>
      </c>
      <c r="E38" s="1" t="s">
        <v>310</v>
      </c>
      <c r="F38" s="1">
        <v>2020</v>
      </c>
      <c r="G38" s="7">
        <v>44156</v>
      </c>
      <c r="H38" s="1" t="s">
        <v>88</v>
      </c>
      <c r="I38" s="1" t="s">
        <v>147</v>
      </c>
      <c r="J38" s="1" t="s">
        <v>1353</v>
      </c>
      <c r="K38" s="1" t="s">
        <v>311</v>
      </c>
      <c r="L38" s="1" t="s">
        <v>1054</v>
      </c>
      <c r="M38" s="1">
        <v>45</v>
      </c>
      <c r="N38" s="1" t="s">
        <v>91</v>
      </c>
      <c r="O38" s="1" t="s">
        <v>164</v>
      </c>
      <c r="P38" s="1">
        <v>8</v>
      </c>
      <c r="Q38" s="1" t="s">
        <v>180</v>
      </c>
      <c r="R38" s="1">
        <v>8</v>
      </c>
      <c r="S38" s="1" t="s">
        <v>180</v>
      </c>
      <c r="T38" s="1">
        <v>16</v>
      </c>
      <c r="U38" s="1" t="s">
        <v>180</v>
      </c>
      <c r="V38" s="1" t="s">
        <v>104</v>
      </c>
      <c r="W38" s="1">
        <v>8</v>
      </c>
      <c r="X38" s="1" t="s">
        <v>180</v>
      </c>
      <c r="Y38" s="1">
        <v>1</v>
      </c>
      <c r="Z38" s="1" t="s">
        <v>180</v>
      </c>
      <c r="AA38" s="1">
        <v>2</v>
      </c>
      <c r="AB38" s="1">
        <v>1</v>
      </c>
      <c r="AC38" s="1">
        <v>16</v>
      </c>
      <c r="AD38" s="1" t="s">
        <v>180</v>
      </c>
      <c r="AE38" s="1">
        <v>16</v>
      </c>
      <c r="AF38" s="1" t="s">
        <v>180</v>
      </c>
      <c r="AG38" s="1">
        <v>40</v>
      </c>
      <c r="AH38" s="1" t="s">
        <v>106</v>
      </c>
      <c r="AI38" s="1">
        <v>6</v>
      </c>
      <c r="AJ38" s="1" t="s">
        <v>88</v>
      </c>
      <c r="AK38" s="1" t="s">
        <v>312</v>
      </c>
      <c r="AL38" s="1">
        <v>56</v>
      </c>
      <c r="AM38" s="1">
        <v>2061578</v>
      </c>
      <c r="AN38" s="1">
        <v>35</v>
      </c>
      <c r="AO38" s="1">
        <v>511</v>
      </c>
      <c r="AP38" s="1">
        <v>426695</v>
      </c>
      <c r="AQ38" s="1">
        <v>58902</v>
      </c>
      <c r="AR38" s="1">
        <v>165206</v>
      </c>
      <c r="AS38" s="1">
        <v>496</v>
      </c>
      <c r="AT38" s="1">
        <v>39.700000000000003</v>
      </c>
      <c r="AU38" s="1">
        <v>5068</v>
      </c>
      <c r="AV38" s="1">
        <v>43</v>
      </c>
      <c r="AW38" s="1">
        <v>60</v>
      </c>
      <c r="AX38" s="1">
        <v>9</v>
      </c>
      <c r="AY38" s="1">
        <v>1</v>
      </c>
      <c r="AZ38" s="1">
        <v>9</v>
      </c>
      <c r="BA38" s="1">
        <v>14</v>
      </c>
      <c r="BB38" s="1">
        <v>6</v>
      </c>
      <c r="BC38" s="1"/>
      <c r="BD38" s="1" t="s">
        <v>97</v>
      </c>
      <c r="BE38" s="1" t="s">
        <v>1038</v>
      </c>
      <c r="BF38" s="1"/>
      <c r="BG38" s="1"/>
      <c r="BH38" s="1"/>
      <c r="BI38" s="1"/>
      <c r="BJ38" s="1"/>
      <c r="BK38" s="1"/>
      <c r="BL38" s="1" t="s">
        <v>98</v>
      </c>
      <c r="BM38" s="1"/>
      <c r="BN38" s="1" t="s">
        <v>106</v>
      </c>
      <c r="BO38" s="1" t="s">
        <v>106</v>
      </c>
      <c r="BP38" s="1" t="s">
        <v>106</v>
      </c>
      <c r="BQ38" s="1" t="s">
        <v>106</v>
      </c>
      <c r="BR38" s="1" t="s">
        <v>180</v>
      </c>
      <c r="BS38" s="1" t="s">
        <v>180</v>
      </c>
      <c r="BT38" s="1" t="s">
        <v>313</v>
      </c>
      <c r="BU38" s="1" t="s">
        <v>100</v>
      </c>
      <c r="BV38" s="1" t="s">
        <v>101</v>
      </c>
      <c r="BW38" s="1" t="s">
        <v>102</v>
      </c>
      <c r="BX38" s="1">
        <v>95.025000000000006</v>
      </c>
      <c r="BY38" s="1">
        <v>100</v>
      </c>
      <c r="BZ38" s="1">
        <v>272610</v>
      </c>
      <c r="CA38" s="1">
        <v>273815</v>
      </c>
      <c r="CB38" s="1">
        <v>1206</v>
      </c>
      <c r="CC38" s="1">
        <v>1</v>
      </c>
      <c r="CD38" s="1" t="s">
        <v>147</v>
      </c>
      <c r="CE38" s="1" t="s">
        <v>88</v>
      </c>
      <c r="CF38" s="1">
        <v>1313</v>
      </c>
      <c r="CG38" s="1" t="s">
        <v>314</v>
      </c>
      <c r="CH38" s="1">
        <v>924</v>
      </c>
      <c r="CI38" s="1">
        <v>1.91916E-3</v>
      </c>
      <c r="CJ38" s="1">
        <v>2</v>
      </c>
      <c r="CK38" s="1">
        <v>4</v>
      </c>
      <c r="CL38" s="1">
        <v>0</v>
      </c>
      <c r="CM38" s="1" t="s">
        <v>106</v>
      </c>
      <c r="CN38" s="1">
        <v>0.03</v>
      </c>
      <c r="CO38" s="1" t="s">
        <v>106</v>
      </c>
      <c r="CP38" s="1">
        <v>0.5</v>
      </c>
      <c r="CQ38" s="1" t="s">
        <v>106</v>
      </c>
      <c r="CR38" s="1">
        <v>0.06</v>
      </c>
      <c r="CS38" s="1" t="s">
        <v>106</v>
      </c>
      <c r="CT38" s="1" t="s">
        <v>106</v>
      </c>
      <c r="CU38" s="1">
        <v>0.5</v>
      </c>
      <c r="CV38" s="1" t="s">
        <v>106</v>
      </c>
      <c r="CW38" s="1">
        <v>0.06</v>
      </c>
      <c r="CX38" s="1">
        <v>0.03</v>
      </c>
      <c r="CY38" s="1" t="s">
        <v>106</v>
      </c>
    </row>
    <row r="39" spans="1:103" ht="14.25" x14ac:dyDescent="0.45">
      <c r="A39" s="3">
        <v>44216</v>
      </c>
      <c r="B39" s="1">
        <v>80</v>
      </c>
      <c r="C39" s="1" t="s">
        <v>315</v>
      </c>
      <c r="D39" s="1" t="s">
        <v>121</v>
      </c>
      <c r="E39" s="1" t="s">
        <v>298</v>
      </c>
      <c r="F39" s="1">
        <v>2020</v>
      </c>
      <c r="G39" s="7">
        <v>44186</v>
      </c>
      <c r="H39" s="1" t="s">
        <v>88</v>
      </c>
      <c r="I39" s="1" t="s">
        <v>189</v>
      </c>
      <c r="J39" s="1" t="s">
        <v>1382</v>
      </c>
      <c r="K39" s="1" t="s">
        <v>316</v>
      </c>
      <c r="L39" s="1" t="s">
        <v>1055</v>
      </c>
      <c r="M39" s="1">
        <v>23</v>
      </c>
      <c r="N39" s="1" t="s">
        <v>91</v>
      </c>
      <c r="O39" s="1" t="s">
        <v>135</v>
      </c>
      <c r="P39" s="1">
        <v>0.12</v>
      </c>
      <c r="Q39" s="1" t="s">
        <v>180</v>
      </c>
      <c r="R39" s="1">
        <v>0.12</v>
      </c>
      <c r="S39" s="1" t="s">
        <v>106</v>
      </c>
      <c r="T39" s="1">
        <v>0.5</v>
      </c>
      <c r="U39" s="1" t="s">
        <v>106</v>
      </c>
      <c r="V39" s="1" t="s">
        <v>104</v>
      </c>
      <c r="W39" s="1">
        <v>0.12</v>
      </c>
      <c r="X39" s="1" t="s">
        <v>106</v>
      </c>
      <c r="Y39" s="1">
        <v>0.25</v>
      </c>
      <c r="Z39" s="1" t="s">
        <v>106</v>
      </c>
      <c r="AA39" s="1">
        <v>2</v>
      </c>
      <c r="AB39" s="1">
        <v>0.5</v>
      </c>
      <c r="AC39" s="1">
        <v>0.25</v>
      </c>
      <c r="AD39" s="1" t="s">
        <v>106</v>
      </c>
      <c r="AE39" s="1">
        <v>2</v>
      </c>
      <c r="AF39" s="1" t="s">
        <v>106</v>
      </c>
      <c r="AG39" s="1">
        <v>10</v>
      </c>
      <c r="AH39" s="1" t="s">
        <v>106</v>
      </c>
      <c r="AI39" s="1">
        <f t="shared" si="0"/>
        <v>1</v>
      </c>
      <c r="AJ39" s="1" t="s">
        <v>104</v>
      </c>
      <c r="AK39" s="1" t="s">
        <v>317</v>
      </c>
      <c r="AL39" s="1">
        <v>176</v>
      </c>
      <c r="AM39" s="1">
        <v>2101763</v>
      </c>
      <c r="AN39" s="1">
        <v>60</v>
      </c>
      <c r="AO39" s="1">
        <v>507</v>
      </c>
      <c r="AP39" s="1">
        <v>202138</v>
      </c>
      <c r="AQ39" s="1">
        <v>35029</v>
      </c>
      <c r="AR39" s="1">
        <v>72221</v>
      </c>
      <c r="AS39" s="1">
        <v>197</v>
      </c>
      <c r="AT39" s="1">
        <v>39.5</v>
      </c>
      <c r="AU39" s="1">
        <v>9491</v>
      </c>
      <c r="AV39" s="1">
        <v>6</v>
      </c>
      <c r="AW39" s="1">
        <v>301</v>
      </c>
      <c r="AX39" s="1">
        <v>54</v>
      </c>
      <c r="AY39" s="1">
        <v>10</v>
      </c>
      <c r="AZ39" s="1">
        <v>7</v>
      </c>
      <c r="BA39" s="1">
        <v>79</v>
      </c>
      <c r="BB39" s="1">
        <v>190</v>
      </c>
      <c r="BC39" s="1"/>
      <c r="BD39" s="1" t="s">
        <v>97</v>
      </c>
      <c r="BE39" s="1" t="s">
        <v>1038</v>
      </c>
      <c r="BF39" s="1"/>
      <c r="BG39" s="1"/>
      <c r="BH39" s="1"/>
      <c r="BI39" s="1"/>
      <c r="BJ39" s="1"/>
      <c r="BK39" s="1"/>
      <c r="BL39" s="1"/>
      <c r="BM39" s="1"/>
      <c r="BN39" s="1" t="s">
        <v>106</v>
      </c>
      <c r="BO39" s="1" t="s">
        <v>106</v>
      </c>
      <c r="BP39" s="1" t="s">
        <v>106</v>
      </c>
      <c r="BQ39" s="1" t="s">
        <v>106</v>
      </c>
      <c r="BR39" s="1" t="s">
        <v>106</v>
      </c>
      <c r="BS39" s="1" t="s">
        <v>180</v>
      </c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 t="s">
        <v>189</v>
      </c>
      <c r="CE39" s="1" t="s">
        <v>88</v>
      </c>
      <c r="CF39" s="1">
        <v>1313</v>
      </c>
      <c r="CG39" s="1" t="s">
        <v>302</v>
      </c>
      <c r="CH39" s="1">
        <v>745</v>
      </c>
      <c r="CI39" s="1">
        <v>7.5227799999999997E-3</v>
      </c>
      <c r="CJ39" s="1">
        <v>2</v>
      </c>
      <c r="CK39" s="1" t="s">
        <v>131</v>
      </c>
      <c r="CL39" s="1">
        <v>486</v>
      </c>
      <c r="CM39" s="1" t="s">
        <v>106</v>
      </c>
      <c r="CN39" s="1">
        <v>0.06</v>
      </c>
      <c r="CO39" s="1" t="s">
        <v>106</v>
      </c>
      <c r="CP39" s="1">
        <v>0.5</v>
      </c>
      <c r="CQ39" s="1" t="s">
        <v>106</v>
      </c>
      <c r="CR39" s="1">
        <v>0.12</v>
      </c>
      <c r="CS39" s="1" t="s">
        <v>106</v>
      </c>
      <c r="CT39" s="1" t="s">
        <v>106</v>
      </c>
      <c r="CU39" s="1">
        <v>0.5</v>
      </c>
      <c r="CV39" s="1" t="s">
        <v>106</v>
      </c>
      <c r="CW39" s="1">
        <v>0.06</v>
      </c>
      <c r="CX39" s="1">
        <v>0.12</v>
      </c>
      <c r="CY39" s="1" t="s">
        <v>180</v>
      </c>
    </row>
    <row r="40" spans="1:103" ht="14.25" x14ac:dyDescent="0.45">
      <c r="A40" s="3">
        <v>44505</v>
      </c>
      <c r="B40" s="1">
        <v>81</v>
      </c>
      <c r="C40" s="1">
        <v>126</v>
      </c>
      <c r="D40" s="1" t="s">
        <v>87</v>
      </c>
      <c r="E40" s="1" t="s">
        <v>318</v>
      </c>
      <c r="F40" s="1">
        <v>2021</v>
      </c>
      <c r="G40" s="7">
        <v>44409</v>
      </c>
      <c r="H40" s="1" t="s">
        <v>104</v>
      </c>
      <c r="I40" s="1" t="s">
        <v>319</v>
      </c>
      <c r="J40" s="1" t="s">
        <v>1233</v>
      </c>
      <c r="K40" s="1" t="s">
        <v>320</v>
      </c>
      <c r="L40" s="1" t="s">
        <v>1056</v>
      </c>
      <c r="M40" s="1">
        <v>48</v>
      </c>
      <c r="N40" s="1" t="s">
        <v>91</v>
      </c>
      <c r="O40" s="1" t="s">
        <v>92</v>
      </c>
      <c r="P40" s="1">
        <v>2</v>
      </c>
      <c r="Q40" s="1" t="s">
        <v>106</v>
      </c>
      <c r="R40" s="1">
        <v>1</v>
      </c>
      <c r="S40" s="1" t="s">
        <v>106</v>
      </c>
      <c r="T40" s="1">
        <v>1</v>
      </c>
      <c r="U40" s="1" t="s">
        <v>106</v>
      </c>
      <c r="V40" s="1" t="s">
        <v>104</v>
      </c>
      <c r="W40" s="1">
        <v>8</v>
      </c>
      <c r="X40" s="1" t="s">
        <v>180</v>
      </c>
      <c r="Y40" s="1">
        <v>0.25</v>
      </c>
      <c r="Z40" s="1" t="s">
        <v>106</v>
      </c>
      <c r="AA40" s="1">
        <v>2</v>
      </c>
      <c r="AB40" s="1">
        <v>0.5</v>
      </c>
      <c r="AC40" s="1">
        <v>16</v>
      </c>
      <c r="AD40" s="1" t="s">
        <v>180</v>
      </c>
      <c r="AE40" s="1">
        <v>2</v>
      </c>
      <c r="AF40" s="1" t="s">
        <v>106</v>
      </c>
      <c r="AG40" s="1">
        <v>160</v>
      </c>
      <c r="AH40" s="1" t="s">
        <v>180</v>
      </c>
      <c r="AI40" s="1">
        <f t="shared" si="0"/>
        <v>3</v>
      </c>
      <c r="AJ40" s="1" t="s">
        <v>88</v>
      </c>
      <c r="AK40" s="1" t="s">
        <v>321</v>
      </c>
      <c r="AL40" s="1">
        <v>6</v>
      </c>
      <c r="AM40" s="1">
        <v>2125224</v>
      </c>
      <c r="AN40" s="1">
        <v>59</v>
      </c>
      <c r="AO40" s="1">
        <v>657</v>
      </c>
      <c r="AP40" s="1">
        <v>265366</v>
      </c>
      <c r="AQ40" s="1">
        <v>36020</v>
      </c>
      <c r="AR40" s="1">
        <v>105847</v>
      </c>
      <c r="AS40" s="1">
        <v>199</v>
      </c>
      <c r="AT40" s="1">
        <v>39.6</v>
      </c>
      <c r="AU40" s="1" t="s">
        <v>322</v>
      </c>
      <c r="AV40" s="1">
        <v>7</v>
      </c>
      <c r="AW40" s="1">
        <v>11</v>
      </c>
      <c r="AX40" s="1">
        <v>10</v>
      </c>
      <c r="AY40" s="1">
        <v>1</v>
      </c>
      <c r="AZ40" s="1">
        <v>6</v>
      </c>
      <c r="BA40" s="1">
        <v>667</v>
      </c>
      <c r="BB40" s="1" t="s">
        <v>323</v>
      </c>
      <c r="BC40" s="1" t="s">
        <v>96</v>
      </c>
      <c r="BD40" s="1" t="s">
        <v>97</v>
      </c>
      <c r="BE40" s="1" t="s">
        <v>1036</v>
      </c>
      <c r="BF40" s="1"/>
      <c r="BG40" s="1"/>
      <c r="BH40" s="1"/>
      <c r="BI40" s="1" t="s">
        <v>54</v>
      </c>
      <c r="BJ40" s="1"/>
      <c r="BK40" s="1" t="s">
        <v>54</v>
      </c>
      <c r="BL40" s="1" t="s">
        <v>98</v>
      </c>
      <c r="BM40" s="1"/>
      <c r="BN40" s="1" t="s">
        <v>106</v>
      </c>
      <c r="BO40" s="1" t="s">
        <v>106</v>
      </c>
      <c r="BP40" s="1" t="s">
        <v>180</v>
      </c>
      <c r="BQ40" s="1" t="s">
        <v>106</v>
      </c>
      <c r="BR40" s="1" t="s">
        <v>180</v>
      </c>
      <c r="BS40" s="1" t="s">
        <v>180</v>
      </c>
      <c r="BT40" s="1" t="s">
        <v>324</v>
      </c>
      <c r="BU40" s="1" t="s">
        <v>100</v>
      </c>
      <c r="BV40" s="1" t="s">
        <v>101</v>
      </c>
      <c r="BW40" s="1" t="s">
        <v>102</v>
      </c>
      <c r="BX40" s="1">
        <v>100</v>
      </c>
      <c r="BY40" s="1">
        <v>100</v>
      </c>
      <c r="BZ40" s="1">
        <v>58362</v>
      </c>
      <c r="CA40" s="1">
        <v>59567</v>
      </c>
      <c r="CB40" s="1">
        <v>1</v>
      </c>
      <c r="CC40" s="1">
        <v>1206</v>
      </c>
      <c r="CD40" s="1" t="s">
        <v>201</v>
      </c>
      <c r="CE40" s="1" t="s">
        <v>88</v>
      </c>
      <c r="CF40" s="1">
        <v>1313</v>
      </c>
      <c r="CG40" s="1" t="s">
        <v>202</v>
      </c>
      <c r="CH40" s="1">
        <v>981</v>
      </c>
      <c r="CI40" s="1">
        <v>4.5892399999999999E-4</v>
      </c>
      <c r="CJ40" s="1">
        <v>17</v>
      </c>
      <c r="CK40" s="1">
        <v>12</v>
      </c>
      <c r="CL40" s="1">
        <v>8</v>
      </c>
      <c r="CM40" s="1" t="s">
        <v>106</v>
      </c>
      <c r="CN40" s="1">
        <v>1</v>
      </c>
      <c r="CO40" s="1" t="s">
        <v>106</v>
      </c>
      <c r="CP40" s="1">
        <v>0.5</v>
      </c>
      <c r="CQ40" s="1" t="s">
        <v>106</v>
      </c>
      <c r="CR40" s="1">
        <v>1</v>
      </c>
      <c r="CS40" s="1" t="s">
        <v>106</v>
      </c>
      <c r="CT40" s="1" t="s">
        <v>118</v>
      </c>
      <c r="CU40" s="1">
        <v>2.1</v>
      </c>
      <c r="CV40" s="1" t="s">
        <v>119</v>
      </c>
      <c r="CW40" s="1">
        <v>0.5</v>
      </c>
      <c r="CX40" s="1">
        <v>2</v>
      </c>
      <c r="CY40" s="1" t="s">
        <v>106</v>
      </c>
    </row>
    <row r="41" spans="1:103" ht="14.25" x14ac:dyDescent="0.45">
      <c r="A41" s="3">
        <v>44377</v>
      </c>
      <c r="B41" s="1">
        <v>82</v>
      </c>
      <c r="C41" s="1">
        <v>415</v>
      </c>
      <c r="D41" s="1" t="s">
        <v>87</v>
      </c>
      <c r="E41" s="1" t="s">
        <v>325</v>
      </c>
      <c r="F41" s="1">
        <v>2021</v>
      </c>
      <c r="G41" s="7">
        <v>44222</v>
      </c>
      <c r="H41" s="1" t="s">
        <v>88</v>
      </c>
      <c r="I41" s="1" t="s">
        <v>129</v>
      </c>
      <c r="J41" s="1" t="s">
        <v>1238</v>
      </c>
      <c r="K41" s="1" t="s">
        <v>326</v>
      </c>
      <c r="L41" s="1" t="s">
        <v>1057</v>
      </c>
      <c r="M41" s="1">
        <v>52</v>
      </c>
      <c r="N41" s="1" t="s">
        <v>91</v>
      </c>
      <c r="O41" s="1" t="s">
        <v>92</v>
      </c>
      <c r="P41" s="1">
        <v>2</v>
      </c>
      <c r="Q41" s="1" t="s">
        <v>106</v>
      </c>
      <c r="R41" s="1">
        <v>1</v>
      </c>
      <c r="S41" s="1" t="s">
        <v>106</v>
      </c>
      <c r="T41" s="1">
        <v>0.5</v>
      </c>
      <c r="U41" s="1" t="s">
        <v>106</v>
      </c>
      <c r="V41" s="1" t="s">
        <v>104</v>
      </c>
      <c r="W41" s="1">
        <v>8</v>
      </c>
      <c r="X41" s="1" t="s">
        <v>180</v>
      </c>
      <c r="Y41" s="1">
        <v>1</v>
      </c>
      <c r="Z41" s="1" t="s">
        <v>180</v>
      </c>
      <c r="AA41" s="1">
        <v>2</v>
      </c>
      <c r="AB41" s="1">
        <v>0.5</v>
      </c>
      <c r="AC41" s="1">
        <v>16</v>
      </c>
      <c r="AD41" s="1" t="s">
        <v>180</v>
      </c>
      <c r="AE41" s="1">
        <v>4</v>
      </c>
      <c r="AF41" s="1" t="s">
        <v>106</v>
      </c>
      <c r="AG41" s="1">
        <v>160</v>
      </c>
      <c r="AH41" s="1" t="s">
        <v>180</v>
      </c>
      <c r="AI41" s="1">
        <f t="shared" si="0"/>
        <v>4</v>
      </c>
      <c r="AJ41" s="1" t="s">
        <v>88</v>
      </c>
      <c r="AK41" s="1" t="s">
        <v>327</v>
      </c>
      <c r="AL41" s="1">
        <v>27</v>
      </c>
      <c r="AM41" s="1">
        <v>2086330</v>
      </c>
      <c r="AN41" s="1">
        <v>71</v>
      </c>
      <c r="AO41" s="1">
        <v>506</v>
      </c>
      <c r="AP41" s="1">
        <v>200677</v>
      </c>
      <c r="AQ41" s="1">
        <v>29384</v>
      </c>
      <c r="AR41" s="1">
        <v>66474</v>
      </c>
      <c r="AS41" s="1">
        <v>199</v>
      </c>
      <c r="AT41" s="1">
        <v>39.5</v>
      </c>
      <c r="AU41" s="1" t="s">
        <v>328</v>
      </c>
      <c r="AV41" s="1">
        <v>16</v>
      </c>
      <c r="AW41" s="1">
        <v>13</v>
      </c>
      <c r="AX41" s="1">
        <v>4</v>
      </c>
      <c r="AY41" s="1">
        <v>5</v>
      </c>
      <c r="AZ41" s="1">
        <v>6</v>
      </c>
      <c r="BA41" s="1" t="s">
        <v>329</v>
      </c>
      <c r="BB41" s="1">
        <v>18</v>
      </c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 t="s">
        <v>106</v>
      </c>
      <c r="BO41" s="1" t="s">
        <v>106</v>
      </c>
      <c r="BP41" s="1" t="s">
        <v>106</v>
      </c>
      <c r="BQ41" s="1" t="s">
        <v>106</v>
      </c>
      <c r="BR41" s="1" t="s">
        <v>106</v>
      </c>
      <c r="BS41" s="1" t="s">
        <v>106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>
        <v>4</v>
      </c>
      <c r="CE41" s="1" t="s">
        <v>88</v>
      </c>
      <c r="CF41" s="1">
        <v>1313</v>
      </c>
      <c r="CG41" s="1" t="s">
        <v>330</v>
      </c>
      <c r="CH41" s="1">
        <v>972</v>
      </c>
      <c r="CI41" s="1">
        <v>6.8097899999999996E-4</v>
      </c>
      <c r="CJ41" s="1">
        <v>0</v>
      </c>
      <c r="CK41" s="1">
        <v>0</v>
      </c>
      <c r="CL41" s="1">
        <v>3</v>
      </c>
      <c r="CM41" s="1" t="s">
        <v>106</v>
      </c>
      <c r="CN41" s="1">
        <v>0.03</v>
      </c>
      <c r="CO41" s="1" t="s">
        <v>106</v>
      </c>
      <c r="CP41" s="1">
        <v>0.5</v>
      </c>
      <c r="CQ41" s="1" t="s">
        <v>106</v>
      </c>
      <c r="CR41" s="1">
        <v>0.06</v>
      </c>
      <c r="CS41" s="1" t="s">
        <v>106</v>
      </c>
      <c r="CT41" s="1" t="s">
        <v>106</v>
      </c>
      <c r="CU41" s="1">
        <v>0.5</v>
      </c>
      <c r="CV41" s="1" t="s">
        <v>106</v>
      </c>
      <c r="CW41" s="1">
        <v>0.06</v>
      </c>
      <c r="CX41" s="1">
        <v>0.03</v>
      </c>
      <c r="CY41" s="1" t="s">
        <v>106</v>
      </c>
    </row>
    <row r="42" spans="1:103" ht="14.25" x14ac:dyDescent="0.45">
      <c r="A42" s="3">
        <v>44377</v>
      </c>
      <c r="B42" s="1">
        <v>83</v>
      </c>
      <c r="C42" s="1">
        <v>500</v>
      </c>
      <c r="D42" s="1" t="s">
        <v>87</v>
      </c>
      <c r="E42" s="1" t="s">
        <v>331</v>
      </c>
      <c r="F42" s="1">
        <v>2021</v>
      </c>
      <c r="G42" s="7">
        <v>44227</v>
      </c>
      <c r="H42" s="1" t="s">
        <v>88</v>
      </c>
      <c r="I42" s="1"/>
      <c r="J42" s="1" t="s">
        <v>1261</v>
      </c>
      <c r="K42" s="1" t="s">
        <v>332</v>
      </c>
      <c r="L42" s="1" t="s">
        <v>1058</v>
      </c>
      <c r="M42" s="1">
        <v>7</v>
      </c>
      <c r="N42" s="1" t="s">
        <v>125</v>
      </c>
      <c r="O42" s="1" t="s">
        <v>214</v>
      </c>
      <c r="P42" s="1">
        <v>0.25</v>
      </c>
      <c r="Q42" s="1" t="s">
        <v>106</v>
      </c>
      <c r="R42" s="1">
        <v>0.12</v>
      </c>
      <c r="S42" s="1" t="s">
        <v>106</v>
      </c>
      <c r="T42" s="1">
        <v>0.5</v>
      </c>
      <c r="U42" s="1" t="s">
        <v>106</v>
      </c>
      <c r="V42" s="1" t="s">
        <v>104</v>
      </c>
      <c r="W42" s="1">
        <v>8</v>
      </c>
      <c r="X42" s="1" t="s">
        <v>180</v>
      </c>
      <c r="Y42" s="1">
        <v>0.25</v>
      </c>
      <c r="Z42" s="1" t="s">
        <v>106</v>
      </c>
      <c r="AA42" s="1">
        <v>2</v>
      </c>
      <c r="AB42" s="1">
        <v>0.5</v>
      </c>
      <c r="AC42" s="1">
        <v>16</v>
      </c>
      <c r="AD42" s="1" t="s">
        <v>180</v>
      </c>
      <c r="AE42" s="1">
        <v>2</v>
      </c>
      <c r="AF42" s="1" t="s">
        <v>106</v>
      </c>
      <c r="AG42" s="1">
        <v>160</v>
      </c>
      <c r="AH42" s="1" t="s">
        <v>106</v>
      </c>
      <c r="AI42" s="1">
        <f t="shared" si="0"/>
        <v>2</v>
      </c>
      <c r="AJ42" s="1" t="s">
        <v>104</v>
      </c>
      <c r="AK42" s="1" t="s">
        <v>333</v>
      </c>
      <c r="AL42" s="1">
        <v>10</v>
      </c>
      <c r="AM42" s="1">
        <v>2116333</v>
      </c>
      <c r="AN42" s="1">
        <v>47</v>
      </c>
      <c r="AO42" s="1">
        <v>508</v>
      </c>
      <c r="AP42" s="1">
        <v>343461</v>
      </c>
      <c r="AQ42" s="1">
        <v>45028</v>
      </c>
      <c r="AR42" s="1">
        <v>93507</v>
      </c>
      <c r="AS42" s="1">
        <v>395</v>
      </c>
      <c r="AT42" s="1">
        <v>39.6</v>
      </c>
      <c r="AU42" s="1">
        <v>4351</v>
      </c>
      <c r="AV42" s="1">
        <v>12</v>
      </c>
      <c r="AW42" s="1">
        <v>5</v>
      </c>
      <c r="AX42" s="1">
        <v>2</v>
      </c>
      <c r="AY42" s="1">
        <v>17</v>
      </c>
      <c r="AZ42" s="1">
        <v>6</v>
      </c>
      <c r="BA42" s="1">
        <v>22</v>
      </c>
      <c r="BB42" s="1">
        <v>14</v>
      </c>
      <c r="BC42" s="1" t="s">
        <v>96</v>
      </c>
      <c r="BD42" s="1" t="s">
        <v>97</v>
      </c>
      <c r="BE42" s="1" t="s">
        <v>1036</v>
      </c>
      <c r="BF42" s="1"/>
      <c r="BG42" s="1"/>
      <c r="BH42" s="1"/>
      <c r="BI42" s="1" t="s">
        <v>54</v>
      </c>
      <c r="BJ42" s="1"/>
      <c r="BK42" s="1" t="s">
        <v>54</v>
      </c>
      <c r="BL42" s="1" t="s">
        <v>128</v>
      </c>
      <c r="BM42" s="1"/>
      <c r="BN42" s="1" t="s">
        <v>106</v>
      </c>
      <c r="BO42" s="1" t="s">
        <v>106</v>
      </c>
      <c r="BP42" s="1" t="s">
        <v>180</v>
      </c>
      <c r="BQ42" s="1" t="s">
        <v>106</v>
      </c>
      <c r="BR42" s="1" t="s">
        <v>180</v>
      </c>
      <c r="BS42" s="1" t="s">
        <v>180</v>
      </c>
      <c r="BT42" s="1" t="s">
        <v>334</v>
      </c>
      <c r="BU42" s="1" t="s">
        <v>100</v>
      </c>
      <c r="BV42" s="1" t="s">
        <v>101</v>
      </c>
      <c r="BW42" s="1" t="s">
        <v>102</v>
      </c>
      <c r="BX42" s="1">
        <v>99.834000000000003</v>
      </c>
      <c r="BY42" s="1">
        <v>100</v>
      </c>
      <c r="BZ42" s="1">
        <v>44808</v>
      </c>
      <c r="CA42" s="1">
        <v>46013</v>
      </c>
      <c r="CB42" s="1">
        <v>1</v>
      </c>
      <c r="CC42" s="1">
        <v>1206</v>
      </c>
      <c r="CD42" s="1" t="s">
        <v>138</v>
      </c>
      <c r="CE42" s="1" t="s">
        <v>88</v>
      </c>
      <c r="CF42" s="1">
        <v>1313</v>
      </c>
      <c r="CG42" s="1" t="s">
        <v>335</v>
      </c>
      <c r="CH42" s="1">
        <v>831</v>
      </c>
      <c r="CI42" s="1">
        <v>4.6114600000000004E-3</v>
      </c>
      <c r="CJ42" s="1" t="s">
        <v>131</v>
      </c>
      <c r="CK42" s="1">
        <v>15</v>
      </c>
      <c r="CL42" s="1" t="s">
        <v>131</v>
      </c>
      <c r="CM42" s="1" t="s">
        <v>106</v>
      </c>
      <c r="CN42" s="1">
        <v>0.25</v>
      </c>
      <c r="CO42" s="1" t="s">
        <v>106</v>
      </c>
      <c r="CP42" s="1">
        <v>0.5</v>
      </c>
      <c r="CQ42" s="1" t="s">
        <v>106</v>
      </c>
      <c r="CR42" s="1">
        <v>0.12</v>
      </c>
      <c r="CS42" s="1" t="s">
        <v>106</v>
      </c>
      <c r="CT42" s="1" t="s">
        <v>106</v>
      </c>
      <c r="CU42" s="1">
        <v>0.5</v>
      </c>
      <c r="CV42" s="1" t="s">
        <v>106</v>
      </c>
      <c r="CW42" s="1">
        <v>0.12</v>
      </c>
      <c r="CX42" s="1">
        <v>0.25</v>
      </c>
      <c r="CY42" s="1" t="s">
        <v>106</v>
      </c>
    </row>
    <row r="43" spans="1:103" ht="14.25" x14ac:dyDescent="0.45">
      <c r="A43" s="3">
        <v>44505</v>
      </c>
      <c r="B43" s="1">
        <v>85</v>
      </c>
      <c r="C43" s="1">
        <v>664</v>
      </c>
      <c r="D43" s="1" t="s">
        <v>87</v>
      </c>
      <c r="E43" s="1" t="s">
        <v>336</v>
      </c>
      <c r="F43" s="1">
        <v>2021</v>
      </c>
      <c r="G43" s="7">
        <v>44379</v>
      </c>
      <c r="H43" s="1" t="s">
        <v>88</v>
      </c>
      <c r="I43" s="1" t="s">
        <v>150</v>
      </c>
      <c r="J43" s="1" t="s">
        <v>1247</v>
      </c>
      <c r="K43" s="1" t="s">
        <v>337</v>
      </c>
      <c r="L43" s="1" t="s">
        <v>1059</v>
      </c>
      <c r="M43" s="1">
        <v>57</v>
      </c>
      <c r="N43" s="1" t="s">
        <v>91</v>
      </c>
      <c r="O43" s="1" t="s">
        <v>92</v>
      </c>
      <c r="P43" s="1">
        <v>0.06</v>
      </c>
      <c r="Q43" s="1" t="s">
        <v>106</v>
      </c>
      <c r="R43" s="1">
        <v>0.12</v>
      </c>
      <c r="S43" s="1" t="s">
        <v>106</v>
      </c>
      <c r="T43" s="1">
        <v>1</v>
      </c>
      <c r="U43" s="1" t="s">
        <v>106</v>
      </c>
      <c r="V43" s="1" t="s">
        <v>104</v>
      </c>
      <c r="W43" s="1">
        <v>8</v>
      </c>
      <c r="X43" s="1" t="s">
        <v>180</v>
      </c>
      <c r="Y43" s="1">
        <v>0.25</v>
      </c>
      <c r="Z43" s="1" t="s">
        <v>106</v>
      </c>
      <c r="AA43" s="1">
        <v>2</v>
      </c>
      <c r="AB43" s="1">
        <v>0.5</v>
      </c>
      <c r="AC43" s="1">
        <v>16</v>
      </c>
      <c r="AD43" s="1" t="s">
        <v>180</v>
      </c>
      <c r="AE43" s="1">
        <v>2</v>
      </c>
      <c r="AF43" s="1" t="s">
        <v>106</v>
      </c>
      <c r="AG43" s="1">
        <v>10</v>
      </c>
      <c r="AH43" s="1" t="s">
        <v>180</v>
      </c>
      <c r="AI43" s="1">
        <f t="shared" si="0"/>
        <v>3</v>
      </c>
      <c r="AJ43" s="1" t="s">
        <v>88</v>
      </c>
      <c r="AK43" s="1" t="s">
        <v>338</v>
      </c>
      <c r="AL43" s="1">
        <v>10</v>
      </c>
      <c r="AM43" s="1">
        <v>2112314</v>
      </c>
      <c r="AN43" s="1">
        <v>35</v>
      </c>
      <c r="AO43" s="1">
        <v>500</v>
      </c>
      <c r="AP43" s="1">
        <v>257774</v>
      </c>
      <c r="AQ43" s="1">
        <v>60351</v>
      </c>
      <c r="AR43" s="1">
        <v>126299</v>
      </c>
      <c r="AS43" s="1">
        <v>597</v>
      </c>
      <c r="AT43" s="1">
        <v>39.4</v>
      </c>
      <c r="AU43" s="1">
        <v>15691</v>
      </c>
      <c r="AV43" s="1">
        <v>12</v>
      </c>
      <c r="AW43" s="1">
        <v>19</v>
      </c>
      <c r="AX43" s="1">
        <v>2</v>
      </c>
      <c r="AY43" s="1">
        <v>17</v>
      </c>
      <c r="AZ43" s="1">
        <v>6</v>
      </c>
      <c r="BA43" s="1">
        <v>5</v>
      </c>
      <c r="BB43" s="1">
        <v>14</v>
      </c>
      <c r="BC43" s="1" t="s">
        <v>96</v>
      </c>
      <c r="BD43" s="1" t="s">
        <v>97</v>
      </c>
      <c r="BE43" s="1" t="s">
        <v>1036</v>
      </c>
      <c r="BF43" s="1"/>
      <c r="BG43" s="1"/>
      <c r="BH43" s="1"/>
      <c r="BI43" s="1" t="s">
        <v>53</v>
      </c>
      <c r="BJ43" s="1" t="s">
        <v>53</v>
      </c>
      <c r="BK43" s="1"/>
      <c r="BL43" s="1" t="s">
        <v>115</v>
      </c>
      <c r="BM43" s="1"/>
      <c r="BN43" s="1" t="s">
        <v>106</v>
      </c>
      <c r="BO43" s="1" t="s">
        <v>180</v>
      </c>
      <c r="BP43" s="1" t="s">
        <v>180</v>
      </c>
      <c r="BQ43" s="1" t="s">
        <v>106</v>
      </c>
      <c r="BR43" s="1" t="s">
        <v>180</v>
      </c>
      <c r="BS43" s="1" t="s">
        <v>180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 t="s">
        <v>189</v>
      </c>
      <c r="CE43" s="1" t="s">
        <v>88</v>
      </c>
      <c r="CF43" s="1">
        <v>1313</v>
      </c>
      <c r="CG43" s="1" t="s">
        <v>117</v>
      </c>
      <c r="CH43" s="1">
        <v>864</v>
      </c>
      <c r="CI43" s="1">
        <v>3.6076200000000002E-3</v>
      </c>
      <c r="CJ43" s="1">
        <v>17</v>
      </c>
      <c r="CK43" s="1">
        <v>9</v>
      </c>
      <c r="CL43" s="1" t="s">
        <v>131</v>
      </c>
      <c r="CM43" s="1" t="s">
        <v>106</v>
      </c>
      <c r="CN43" s="1">
        <v>0.5</v>
      </c>
      <c r="CO43" s="1" t="s">
        <v>106</v>
      </c>
      <c r="CP43" s="1">
        <v>0.5</v>
      </c>
      <c r="CQ43" s="1" t="s">
        <v>106</v>
      </c>
      <c r="CR43" s="1">
        <v>0.5</v>
      </c>
      <c r="CS43" s="1" t="s">
        <v>106</v>
      </c>
      <c r="CT43" s="1" t="s">
        <v>118</v>
      </c>
      <c r="CU43" s="1">
        <v>2.1</v>
      </c>
      <c r="CV43" s="1" t="s">
        <v>106</v>
      </c>
      <c r="CW43" s="1">
        <v>0.25</v>
      </c>
      <c r="CX43" s="1">
        <v>1</v>
      </c>
      <c r="CY43" s="1" t="s">
        <v>106</v>
      </c>
    </row>
    <row r="44" spans="1:103" ht="14.25" x14ac:dyDescent="0.45">
      <c r="A44" s="3">
        <v>44377</v>
      </c>
      <c r="B44" s="1">
        <v>86</v>
      </c>
      <c r="C44" s="1">
        <v>1801</v>
      </c>
      <c r="D44" s="1" t="s">
        <v>87</v>
      </c>
      <c r="E44" s="1" t="s">
        <v>339</v>
      </c>
      <c r="F44" s="1">
        <v>2021</v>
      </c>
      <c r="G44" s="7">
        <v>44286</v>
      </c>
      <c r="H44" s="1" t="s">
        <v>88</v>
      </c>
      <c r="I44" s="1">
        <v>4</v>
      </c>
      <c r="J44" s="1" t="s">
        <v>1257</v>
      </c>
      <c r="K44" s="1" t="s">
        <v>340</v>
      </c>
      <c r="L44" s="1" t="s">
        <v>1060</v>
      </c>
      <c r="M44" s="1">
        <v>25</v>
      </c>
      <c r="N44" s="1" t="s">
        <v>125</v>
      </c>
      <c r="O44" s="1" t="s">
        <v>92</v>
      </c>
      <c r="P44" s="1">
        <v>1</v>
      </c>
      <c r="Q44" s="1" t="s">
        <v>106</v>
      </c>
      <c r="R44" s="1">
        <v>1</v>
      </c>
      <c r="S44" s="1" t="s">
        <v>106</v>
      </c>
      <c r="T44" s="1">
        <v>0.5</v>
      </c>
      <c r="U44" s="1" t="s">
        <v>106</v>
      </c>
      <c r="V44" s="1" t="s">
        <v>104</v>
      </c>
      <c r="W44" s="1">
        <v>8</v>
      </c>
      <c r="X44" s="1" t="s">
        <v>180</v>
      </c>
      <c r="Y44" s="1">
        <v>1</v>
      </c>
      <c r="Z44" s="1" t="s">
        <v>180</v>
      </c>
      <c r="AA44" s="1">
        <v>2</v>
      </c>
      <c r="AB44" s="1"/>
      <c r="AC44" s="1">
        <v>4</v>
      </c>
      <c r="AD44" s="1" t="s">
        <v>180</v>
      </c>
      <c r="AE44" s="1">
        <v>2</v>
      </c>
      <c r="AF44" s="1" t="s">
        <v>106</v>
      </c>
      <c r="AG44" s="1">
        <v>160</v>
      </c>
      <c r="AH44" s="1" t="s">
        <v>180</v>
      </c>
      <c r="AI44" s="1">
        <f t="shared" si="0"/>
        <v>4</v>
      </c>
      <c r="AJ44" s="1" t="s">
        <v>88</v>
      </c>
      <c r="AK44" s="1" t="s">
        <v>341</v>
      </c>
      <c r="AL44" s="1">
        <v>10</v>
      </c>
      <c r="AM44" s="1">
        <v>2113558</v>
      </c>
      <c r="AN44" s="1">
        <v>48</v>
      </c>
      <c r="AO44" s="1">
        <v>600</v>
      </c>
      <c r="AP44" s="1">
        <v>250053</v>
      </c>
      <c r="AQ44" s="1">
        <v>44032</v>
      </c>
      <c r="AR44" s="1">
        <v>90077</v>
      </c>
      <c r="AS44" s="1">
        <v>294</v>
      </c>
      <c r="AT44" s="1">
        <v>39.4</v>
      </c>
      <c r="AU44" s="1">
        <v>15691</v>
      </c>
      <c r="AV44" s="1">
        <v>12</v>
      </c>
      <c r="AW44" s="1">
        <v>19</v>
      </c>
      <c r="AX44" s="1">
        <v>2</v>
      </c>
      <c r="AY44" s="1">
        <v>17</v>
      </c>
      <c r="AZ44" s="1">
        <v>6</v>
      </c>
      <c r="BA44" s="1">
        <v>5</v>
      </c>
      <c r="BB44" s="1">
        <v>14</v>
      </c>
      <c r="BC44" s="1" t="s">
        <v>96</v>
      </c>
      <c r="BD44" s="1" t="s">
        <v>97</v>
      </c>
      <c r="BE44" s="1" t="s">
        <v>1036</v>
      </c>
      <c r="BF44" s="1"/>
      <c r="BG44" s="1"/>
      <c r="BH44" s="1"/>
      <c r="BI44" s="1" t="s">
        <v>53</v>
      </c>
      <c r="BJ44" s="1" t="s">
        <v>53</v>
      </c>
      <c r="BK44" s="1"/>
      <c r="BL44" s="1" t="s">
        <v>115</v>
      </c>
      <c r="BM44" s="1"/>
      <c r="BN44" s="1" t="s">
        <v>106</v>
      </c>
      <c r="BO44" s="1" t="s">
        <v>180</v>
      </c>
      <c r="BP44" s="1" t="s">
        <v>180</v>
      </c>
      <c r="BQ44" s="1" t="s">
        <v>106</v>
      </c>
      <c r="BR44" s="1" t="s">
        <v>180</v>
      </c>
      <c r="BS44" s="1" t="s">
        <v>180</v>
      </c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 t="s">
        <v>189</v>
      </c>
      <c r="CE44" s="1" t="s">
        <v>88</v>
      </c>
      <c r="CF44" s="1">
        <v>1313</v>
      </c>
      <c r="CG44" s="1" t="s">
        <v>284</v>
      </c>
      <c r="CH44" s="1">
        <v>864</v>
      </c>
      <c r="CI44" s="1">
        <v>3.6076200000000002E-3</v>
      </c>
      <c r="CJ44" s="1">
        <v>17</v>
      </c>
      <c r="CK44" s="1">
        <v>9</v>
      </c>
      <c r="CL44" s="1" t="s">
        <v>131</v>
      </c>
      <c r="CM44" s="1" t="s">
        <v>106</v>
      </c>
      <c r="CN44" s="1">
        <v>0.5</v>
      </c>
      <c r="CO44" s="1" t="s">
        <v>106</v>
      </c>
      <c r="CP44" s="1">
        <v>0.5</v>
      </c>
      <c r="CQ44" s="1" t="s">
        <v>106</v>
      </c>
      <c r="CR44" s="1">
        <v>0.5</v>
      </c>
      <c r="CS44" s="1" t="s">
        <v>106</v>
      </c>
      <c r="CT44" s="1" t="s">
        <v>118</v>
      </c>
      <c r="CU44" s="1">
        <v>2.1</v>
      </c>
      <c r="CV44" s="1" t="s">
        <v>106</v>
      </c>
      <c r="CW44" s="1">
        <v>0.25</v>
      </c>
      <c r="CX44" s="1">
        <v>1</v>
      </c>
      <c r="CY44" s="1" t="s">
        <v>106</v>
      </c>
    </row>
    <row r="45" spans="1:103" ht="14.25" x14ac:dyDescent="0.45">
      <c r="A45" s="3">
        <v>44505</v>
      </c>
      <c r="B45" s="1">
        <v>87</v>
      </c>
      <c r="C45" s="1">
        <v>1862</v>
      </c>
      <c r="D45" s="1" t="s">
        <v>87</v>
      </c>
      <c r="E45" s="1" t="s">
        <v>342</v>
      </c>
      <c r="F45" s="1">
        <v>2021</v>
      </c>
      <c r="G45" s="7">
        <v>44259</v>
      </c>
      <c r="H45" s="1" t="s">
        <v>88</v>
      </c>
      <c r="I45" s="1">
        <v>4</v>
      </c>
      <c r="J45" s="1" t="s">
        <v>1258</v>
      </c>
      <c r="K45" s="1" t="s">
        <v>343</v>
      </c>
      <c r="L45" s="1" t="s">
        <v>1061</v>
      </c>
      <c r="M45" s="1">
        <v>1</v>
      </c>
      <c r="N45" s="1" t="s">
        <v>125</v>
      </c>
      <c r="O45" s="1" t="s">
        <v>344</v>
      </c>
      <c r="P45" s="1">
        <v>0.06</v>
      </c>
      <c r="Q45" s="1" t="s">
        <v>106</v>
      </c>
      <c r="R45" s="1">
        <v>0.12</v>
      </c>
      <c r="S45" s="1" t="s">
        <v>106</v>
      </c>
      <c r="T45" s="1">
        <v>0.5</v>
      </c>
      <c r="U45" s="1" t="s">
        <v>106</v>
      </c>
      <c r="V45" s="1" t="s">
        <v>104</v>
      </c>
      <c r="W45" s="1">
        <v>0.12</v>
      </c>
      <c r="X45" s="1" t="s">
        <v>106</v>
      </c>
      <c r="Y45" s="1">
        <v>0.25</v>
      </c>
      <c r="Z45" s="1" t="s">
        <v>106</v>
      </c>
      <c r="AA45" s="1">
        <v>2</v>
      </c>
      <c r="AB45" s="1">
        <v>0.5</v>
      </c>
      <c r="AC45" s="1">
        <v>0.25</v>
      </c>
      <c r="AD45" s="1" t="s">
        <v>106</v>
      </c>
      <c r="AE45" s="1">
        <v>2</v>
      </c>
      <c r="AF45" s="1" t="s">
        <v>106</v>
      </c>
      <c r="AG45" s="1">
        <v>160</v>
      </c>
      <c r="AH45" s="1" t="s">
        <v>180</v>
      </c>
      <c r="AI45" s="1">
        <f t="shared" si="0"/>
        <v>1</v>
      </c>
      <c r="AJ45" s="1" t="s">
        <v>104</v>
      </c>
      <c r="AK45" s="1" t="s">
        <v>345</v>
      </c>
      <c r="AL45" s="1">
        <v>485</v>
      </c>
      <c r="AM45" s="1">
        <v>2090766</v>
      </c>
      <c r="AN45" s="1">
        <v>83</v>
      </c>
      <c r="AO45" s="1">
        <v>506</v>
      </c>
      <c r="AP45" s="1">
        <v>157355</v>
      </c>
      <c r="AQ45" s="1">
        <v>25189</v>
      </c>
      <c r="AR45" s="1">
        <v>59191</v>
      </c>
      <c r="AS45" s="1">
        <v>397</v>
      </c>
      <c r="AT45" s="1">
        <v>39.5</v>
      </c>
      <c r="AU45" s="1" t="s">
        <v>346</v>
      </c>
      <c r="AV45" s="1">
        <v>12</v>
      </c>
      <c r="AW45" s="1">
        <v>8</v>
      </c>
      <c r="AX45" s="1">
        <v>54</v>
      </c>
      <c r="AY45" s="1">
        <v>63</v>
      </c>
      <c r="AZ45" s="1">
        <v>7</v>
      </c>
      <c r="BA45" s="1">
        <v>112</v>
      </c>
      <c r="BB45" s="1">
        <v>9</v>
      </c>
      <c r="BC45" s="1" t="s">
        <v>96</v>
      </c>
      <c r="BD45" s="1" t="s">
        <v>97</v>
      </c>
      <c r="BE45" s="1" t="s">
        <v>1036</v>
      </c>
      <c r="BF45" s="1"/>
      <c r="BG45" s="1"/>
      <c r="BH45" s="1"/>
      <c r="BI45" s="1"/>
      <c r="BJ45" s="1"/>
      <c r="BK45" s="1"/>
      <c r="BL45" s="1"/>
      <c r="BM45" s="1"/>
      <c r="BN45" s="1" t="s">
        <v>106</v>
      </c>
      <c r="BO45" s="1" t="s">
        <v>106</v>
      </c>
      <c r="BP45" s="1" t="s">
        <v>106</v>
      </c>
      <c r="BQ45" s="1" t="s">
        <v>106</v>
      </c>
      <c r="BR45" s="1" t="s">
        <v>106</v>
      </c>
      <c r="BS45" s="1" t="s">
        <v>180</v>
      </c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>
        <v>13</v>
      </c>
      <c r="CE45" s="1" t="s">
        <v>104</v>
      </c>
      <c r="CF45" s="1">
        <v>1313</v>
      </c>
      <c r="CG45" s="1" t="s">
        <v>347</v>
      </c>
      <c r="CH45" s="1">
        <v>690</v>
      </c>
      <c r="CI45" s="1">
        <v>9.6497600000000003E-3</v>
      </c>
      <c r="CJ45" s="1">
        <v>0</v>
      </c>
      <c r="CK45" s="1">
        <v>4</v>
      </c>
      <c r="CL45" s="1">
        <v>2</v>
      </c>
      <c r="CM45" s="1" t="s">
        <v>106</v>
      </c>
      <c r="CN45" s="1">
        <v>0.03</v>
      </c>
      <c r="CO45" s="1" t="s">
        <v>106</v>
      </c>
      <c r="CP45" s="1">
        <v>0.5</v>
      </c>
      <c r="CQ45" s="1" t="s">
        <v>106</v>
      </c>
      <c r="CR45" s="1">
        <v>0.06</v>
      </c>
      <c r="CS45" s="1" t="s">
        <v>106</v>
      </c>
      <c r="CT45" s="1" t="s">
        <v>106</v>
      </c>
      <c r="CU45" s="1">
        <v>0.5</v>
      </c>
      <c r="CV45" s="1" t="s">
        <v>106</v>
      </c>
      <c r="CW45" s="1">
        <v>0.06</v>
      </c>
      <c r="CX45" s="1">
        <v>0.03</v>
      </c>
      <c r="CY45" s="1" t="s">
        <v>106</v>
      </c>
    </row>
    <row r="46" spans="1:103" ht="14.25" x14ac:dyDescent="0.45">
      <c r="A46" s="3">
        <v>44377</v>
      </c>
      <c r="B46" s="1">
        <v>88</v>
      </c>
      <c r="C46" s="1">
        <v>2061</v>
      </c>
      <c r="D46" s="1" t="s">
        <v>87</v>
      </c>
      <c r="E46" s="1" t="s">
        <v>348</v>
      </c>
      <c r="F46" s="1">
        <v>2021</v>
      </c>
      <c r="G46" s="7">
        <v>44300</v>
      </c>
      <c r="H46" s="1" t="s">
        <v>88</v>
      </c>
      <c r="I46" s="1" t="s">
        <v>349</v>
      </c>
      <c r="J46" s="1" t="s">
        <v>1259</v>
      </c>
      <c r="K46" s="1" t="s">
        <v>350</v>
      </c>
      <c r="L46" s="1" t="s">
        <v>1062</v>
      </c>
      <c r="M46" s="1">
        <v>38</v>
      </c>
      <c r="N46" s="1" t="s">
        <v>91</v>
      </c>
      <c r="O46" s="1" t="s">
        <v>92</v>
      </c>
      <c r="P46" s="1">
        <v>0.06</v>
      </c>
      <c r="Q46" s="1" t="s">
        <v>106</v>
      </c>
      <c r="R46" s="1">
        <v>0.12</v>
      </c>
      <c r="S46" s="1" t="s">
        <v>106</v>
      </c>
      <c r="T46" s="1">
        <v>0.5</v>
      </c>
      <c r="U46" s="1" t="s">
        <v>106</v>
      </c>
      <c r="V46" s="1" t="s">
        <v>104</v>
      </c>
      <c r="W46" s="1">
        <v>8</v>
      </c>
      <c r="X46" s="1" t="s">
        <v>180</v>
      </c>
      <c r="Y46" s="1">
        <v>0.5</v>
      </c>
      <c r="Z46" s="1" t="s">
        <v>180</v>
      </c>
      <c r="AA46" s="1">
        <v>2</v>
      </c>
      <c r="AB46" s="1"/>
      <c r="AC46" s="1"/>
      <c r="AD46" s="1" t="s">
        <v>106</v>
      </c>
      <c r="AE46" s="1">
        <v>2</v>
      </c>
      <c r="AF46" s="1" t="s">
        <v>106</v>
      </c>
      <c r="AG46" s="1">
        <v>160</v>
      </c>
      <c r="AH46" s="1" t="s">
        <v>180</v>
      </c>
      <c r="AI46" s="1">
        <f t="shared" si="0"/>
        <v>3</v>
      </c>
      <c r="AJ46" s="1" t="s">
        <v>88</v>
      </c>
      <c r="AK46" s="1" t="s">
        <v>351</v>
      </c>
      <c r="AL46" s="1">
        <v>3</v>
      </c>
      <c r="AM46" s="1">
        <v>2012759</v>
      </c>
      <c r="AN46" s="1">
        <v>55</v>
      </c>
      <c r="AO46" s="1">
        <v>548</v>
      </c>
      <c r="AP46" s="1">
        <v>202051</v>
      </c>
      <c r="AQ46" s="1">
        <v>36595</v>
      </c>
      <c r="AR46" s="1">
        <v>74986</v>
      </c>
      <c r="AS46" s="1">
        <v>400</v>
      </c>
      <c r="AT46" s="1">
        <v>39.700000000000003</v>
      </c>
      <c r="AU46" s="1">
        <v>1367</v>
      </c>
      <c r="AV46" s="1">
        <v>2</v>
      </c>
      <c r="AW46" s="1">
        <v>16</v>
      </c>
      <c r="AX46" s="1">
        <v>29</v>
      </c>
      <c r="AY46" s="1">
        <v>18</v>
      </c>
      <c r="AZ46" s="1">
        <v>42</v>
      </c>
      <c r="BA46" s="1">
        <v>3</v>
      </c>
      <c r="BB46" s="1">
        <v>18</v>
      </c>
      <c r="BC46" s="1"/>
      <c r="BD46" s="1" t="s">
        <v>97</v>
      </c>
      <c r="BE46" s="1" t="s">
        <v>1038</v>
      </c>
      <c r="BF46" s="1"/>
      <c r="BG46" s="1"/>
      <c r="BH46" s="1"/>
      <c r="BI46" s="1" t="s">
        <v>53</v>
      </c>
      <c r="BJ46" s="1" t="s">
        <v>53</v>
      </c>
      <c r="BK46" s="1"/>
      <c r="BL46" s="1" t="s">
        <v>352</v>
      </c>
      <c r="BM46" s="1"/>
      <c r="BN46" s="1" t="s">
        <v>106</v>
      </c>
      <c r="BO46" s="1" t="s">
        <v>180</v>
      </c>
      <c r="BP46" s="1" t="s">
        <v>180</v>
      </c>
      <c r="BQ46" s="1" t="s">
        <v>106</v>
      </c>
      <c r="BR46" s="1" t="s">
        <v>180</v>
      </c>
      <c r="BS46" s="1" t="s">
        <v>180</v>
      </c>
      <c r="BT46" s="1" t="s">
        <v>353</v>
      </c>
      <c r="BU46" s="1" t="s">
        <v>100</v>
      </c>
      <c r="BV46" s="1" t="s">
        <v>101</v>
      </c>
      <c r="BW46" s="1" t="s">
        <v>102</v>
      </c>
      <c r="BX46" s="1">
        <v>95.025000000000006</v>
      </c>
      <c r="BY46" s="1">
        <v>100</v>
      </c>
      <c r="BZ46" s="1">
        <v>26929</v>
      </c>
      <c r="CA46" s="1">
        <v>28134</v>
      </c>
      <c r="CB46" s="1">
        <v>1</v>
      </c>
      <c r="CC46" s="1">
        <v>1206</v>
      </c>
      <c r="CD46" s="1" t="s">
        <v>349</v>
      </c>
      <c r="CE46" s="1" t="s">
        <v>104</v>
      </c>
      <c r="CF46" s="1">
        <v>1313</v>
      </c>
      <c r="CG46" s="1" t="s">
        <v>354</v>
      </c>
      <c r="CH46" s="1">
        <v>881</v>
      </c>
      <c r="CI46" s="1">
        <v>3.1121E-3</v>
      </c>
      <c r="CJ46" s="1">
        <v>2</v>
      </c>
      <c r="CK46" s="1">
        <v>0</v>
      </c>
      <c r="CL46" s="1" t="s">
        <v>131</v>
      </c>
      <c r="CM46" s="1" t="s">
        <v>106</v>
      </c>
      <c r="CN46" s="1">
        <v>0.03</v>
      </c>
      <c r="CO46" s="1" t="s">
        <v>106</v>
      </c>
      <c r="CP46" s="1">
        <v>0.5</v>
      </c>
      <c r="CQ46" s="1" t="s">
        <v>106</v>
      </c>
      <c r="CR46" s="1">
        <v>0.12</v>
      </c>
      <c r="CS46" s="1" t="s">
        <v>106</v>
      </c>
      <c r="CT46" s="1" t="s">
        <v>119</v>
      </c>
      <c r="CU46" s="1">
        <v>1</v>
      </c>
      <c r="CV46" s="1" t="s">
        <v>106</v>
      </c>
      <c r="CW46" s="1">
        <v>0.06</v>
      </c>
      <c r="CX46" s="1">
        <v>0.03</v>
      </c>
      <c r="CY46" s="1" t="s">
        <v>106</v>
      </c>
    </row>
    <row r="47" spans="1:103" x14ac:dyDescent="0.25">
      <c r="A47" s="3">
        <v>44324</v>
      </c>
      <c r="B47" s="1">
        <v>89</v>
      </c>
      <c r="C47" s="1">
        <v>2101</v>
      </c>
      <c r="D47" s="1" t="s">
        <v>87</v>
      </c>
      <c r="E47" s="1" t="s">
        <v>355</v>
      </c>
      <c r="F47" s="1">
        <v>2021</v>
      </c>
      <c r="G47" s="7">
        <v>44302</v>
      </c>
      <c r="H47" s="1" t="s">
        <v>88</v>
      </c>
      <c r="I47" s="1"/>
      <c r="J47" s="1" t="s">
        <v>1341</v>
      </c>
      <c r="K47" s="1" t="s">
        <v>356</v>
      </c>
      <c r="L47" s="1" t="s">
        <v>1063</v>
      </c>
      <c r="M47" s="1">
        <v>4</v>
      </c>
      <c r="N47" s="1" t="s">
        <v>91</v>
      </c>
      <c r="O47" s="1" t="s">
        <v>214</v>
      </c>
      <c r="P47" s="1">
        <v>1</v>
      </c>
      <c r="Q47" s="1" t="s">
        <v>106</v>
      </c>
      <c r="R47" s="1">
        <v>1</v>
      </c>
      <c r="S47" s="1" t="s">
        <v>106</v>
      </c>
      <c r="T47" s="1">
        <v>0.5</v>
      </c>
      <c r="U47" s="1" t="s">
        <v>106</v>
      </c>
      <c r="V47" s="1" t="s">
        <v>104</v>
      </c>
      <c r="W47" s="1">
        <v>8</v>
      </c>
      <c r="X47" s="1" t="s">
        <v>180</v>
      </c>
      <c r="Y47" s="1">
        <v>1</v>
      </c>
      <c r="Z47" s="1" t="s">
        <v>180</v>
      </c>
      <c r="AA47" s="1">
        <v>2</v>
      </c>
      <c r="AB47" s="1">
        <v>0.12</v>
      </c>
      <c r="AC47" s="1">
        <v>16</v>
      </c>
      <c r="AD47" s="1" t="s">
        <v>180</v>
      </c>
      <c r="AE47" s="1">
        <v>16</v>
      </c>
      <c r="AF47" s="1" t="s">
        <v>180</v>
      </c>
      <c r="AG47" s="1">
        <v>80</v>
      </c>
      <c r="AH47" s="1" t="s">
        <v>180</v>
      </c>
      <c r="AI47" s="1">
        <f t="shared" si="0"/>
        <v>5</v>
      </c>
      <c r="AJ47" s="1" t="s">
        <v>88</v>
      </c>
      <c r="AK47" s="1" t="s">
        <v>357</v>
      </c>
      <c r="AL47" s="1">
        <v>67</v>
      </c>
      <c r="AM47" s="1">
        <v>2068478</v>
      </c>
      <c r="AN47" s="1">
        <v>42</v>
      </c>
      <c r="AO47" s="1">
        <v>531</v>
      </c>
      <c r="AP47" s="1">
        <v>303171</v>
      </c>
      <c r="AQ47" s="1">
        <v>49249</v>
      </c>
      <c r="AR47" s="1">
        <v>130857</v>
      </c>
      <c r="AS47" s="1">
        <v>797</v>
      </c>
      <c r="AT47" s="1">
        <v>39.700000000000003</v>
      </c>
      <c r="AU47" s="1">
        <v>1233</v>
      </c>
      <c r="AV47" s="1">
        <v>10</v>
      </c>
      <c r="AW47" s="1">
        <v>11</v>
      </c>
      <c r="AX47" s="1">
        <v>34</v>
      </c>
      <c r="AY47" s="1">
        <v>16</v>
      </c>
      <c r="AZ47" s="1">
        <v>15</v>
      </c>
      <c r="BA47" s="1">
        <v>1</v>
      </c>
      <c r="BB47" s="1">
        <v>145</v>
      </c>
      <c r="BC47" s="1" t="s">
        <v>96</v>
      </c>
      <c r="BD47" s="1" t="s">
        <v>97</v>
      </c>
      <c r="BE47" s="1" t="s">
        <v>1036</v>
      </c>
      <c r="BF47" s="1"/>
      <c r="BG47" s="1"/>
      <c r="BH47" s="1"/>
      <c r="BI47" s="1" t="s">
        <v>54</v>
      </c>
      <c r="BJ47" s="1"/>
      <c r="BK47" s="1" t="s">
        <v>54</v>
      </c>
      <c r="BL47" s="1" t="s">
        <v>98</v>
      </c>
      <c r="BM47" s="1"/>
      <c r="BN47" s="1" t="s">
        <v>106</v>
      </c>
      <c r="BO47" s="1" t="s">
        <v>106</v>
      </c>
      <c r="BP47" s="1" t="s">
        <v>180</v>
      </c>
      <c r="BQ47" s="1" t="s">
        <v>106</v>
      </c>
      <c r="BR47" s="1" t="s">
        <v>180</v>
      </c>
      <c r="BS47" s="1" t="s">
        <v>180</v>
      </c>
      <c r="BT47" s="1" t="s">
        <v>358</v>
      </c>
      <c r="BU47" s="1" t="s">
        <v>100</v>
      </c>
      <c r="BV47" s="1" t="s">
        <v>101</v>
      </c>
      <c r="BW47" s="1" t="s">
        <v>102</v>
      </c>
      <c r="BX47" s="1">
        <v>99.668000000000006</v>
      </c>
      <c r="BY47" s="1">
        <v>100</v>
      </c>
      <c r="BZ47" s="1">
        <v>102064</v>
      </c>
      <c r="CA47" s="1">
        <v>103269</v>
      </c>
      <c r="CB47" s="1">
        <v>1206</v>
      </c>
      <c r="CC47" s="1">
        <v>1</v>
      </c>
      <c r="CD47" s="1" t="s">
        <v>147</v>
      </c>
      <c r="CE47" s="1" t="s">
        <v>88</v>
      </c>
      <c r="CF47" s="1">
        <v>1313</v>
      </c>
      <c r="CG47" s="1" t="s">
        <v>359</v>
      </c>
      <c r="CH47" s="1">
        <v>905</v>
      </c>
      <c r="CI47" s="1">
        <v>2.43596E-3</v>
      </c>
      <c r="CJ47" s="1">
        <v>84</v>
      </c>
      <c r="CK47" s="1">
        <v>141</v>
      </c>
      <c r="CL47" s="1">
        <v>229</v>
      </c>
      <c r="CM47" s="1" t="s">
        <v>106</v>
      </c>
      <c r="CN47" s="1">
        <v>0.25</v>
      </c>
      <c r="CO47" s="1" t="s">
        <v>106</v>
      </c>
      <c r="CP47" s="1">
        <v>0.5</v>
      </c>
      <c r="CQ47" s="1" t="s">
        <v>106</v>
      </c>
      <c r="CR47" s="1">
        <v>0.12</v>
      </c>
      <c r="CS47" s="1" t="s">
        <v>106</v>
      </c>
      <c r="CT47" s="1" t="s">
        <v>106</v>
      </c>
      <c r="CU47" s="1">
        <v>0.5</v>
      </c>
      <c r="CV47" s="1" t="s">
        <v>106</v>
      </c>
      <c r="CW47" s="1">
        <v>0.12</v>
      </c>
      <c r="CX47" s="1">
        <v>0.25</v>
      </c>
      <c r="CY47" s="1" t="s">
        <v>106</v>
      </c>
    </row>
    <row r="48" spans="1:103" x14ac:dyDescent="0.25">
      <c r="A48" s="3">
        <v>44377</v>
      </c>
      <c r="B48" s="1">
        <v>90</v>
      </c>
      <c r="C48" s="1">
        <v>2220</v>
      </c>
      <c r="D48" s="1" t="s">
        <v>87</v>
      </c>
      <c r="E48" s="1" t="s">
        <v>360</v>
      </c>
      <c r="F48" s="1">
        <v>2021</v>
      </c>
      <c r="G48" s="7">
        <v>44312</v>
      </c>
      <c r="H48" s="1" t="s">
        <v>88</v>
      </c>
      <c r="I48" s="1" t="s">
        <v>147</v>
      </c>
      <c r="J48" s="1" t="s">
        <v>1260</v>
      </c>
      <c r="K48" s="1" t="s">
        <v>361</v>
      </c>
      <c r="L48" s="1" t="s">
        <v>1064</v>
      </c>
      <c r="M48" s="1">
        <v>18</v>
      </c>
      <c r="N48" s="1" t="s">
        <v>91</v>
      </c>
      <c r="O48" s="1" t="s">
        <v>92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>
        <f t="shared" si="0"/>
        <v>0</v>
      </c>
      <c r="AJ48" s="1" t="s">
        <v>104</v>
      </c>
      <c r="AK48" s="1" t="s">
        <v>362</v>
      </c>
      <c r="AL48" s="1">
        <v>27</v>
      </c>
      <c r="AM48" s="1">
        <v>2086141</v>
      </c>
      <c r="AN48" s="1">
        <v>59</v>
      </c>
      <c r="AO48" s="1">
        <v>501</v>
      </c>
      <c r="AP48" s="1">
        <v>209714</v>
      </c>
      <c r="AQ48" s="1">
        <v>35358</v>
      </c>
      <c r="AR48" s="1">
        <v>73055</v>
      </c>
      <c r="AS48" s="1">
        <v>300</v>
      </c>
      <c r="AT48" s="1">
        <v>39.6</v>
      </c>
      <c r="AU48" s="1" t="s">
        <v>328</v>
      </c>
      <c r="AV48" s="1">
        <v>16</v>
      </c>
      <c r="AW48" s="1">
        <v>13</v>
      </c>
      <c r="AX48" s="1">
        <v>4</v>
      </c>
      <c r="AY48" s="1">
        <v>5</v>
      </c>
      <c r="AZ48" s="1">
        <v>6</v>
      </c>
      <c r="BA48" s="1" t="s">
        <v>329</v>
      </c>
      <c r="BB48" s="1">
        <v>18</v>
      </c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 t="s">
        <v>106</v>
      </c>
      <c r="BO48" s="1" t="s">
        <v>106</v>
      </c>
      <c r="BP48" s="1" t="s">
        <v>106</v>
      </c>
      <c r="BQ48" s="1" t="s">
        <v>106</v>
      </c>
      <c r="BR48" s="1" t="s">
        <v>106</v>
      </c>
      <c r="BS48" s="1" t="s">
        <v>106</v>
      </c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>
        <v>4</v>
      </c>
      <c r="CE48" s="1" t="s">
        <v>88</v>
      </c>
      <c r="CF48" s="1">
        <v>1313</v>
      </c>
      <c r="CG48" s="1" t="s">
        <v>330</v>
      </c>
      <c r="CH48" s="1">
        <v>971</v>
      </c>
      <c r="CI48" s="1">
        <v>7.0584100000000002E-4</v>
      </c>
      <c r="CJ48" s="1">
        <v>0</v>
      </c>
      <c r="CK48" s="1">
        <v>0</v>
      </c>
      <c r="CL48" s="1">
        <v>3</v>
      </c>
      <c r="CM48" s="1" t="s">
        <v>106</v>
      </c>
      <c r="CN48" s="1">
        <v>0.03</v>
      </c>
      <c r="CO48" s="1" t="s">
        <v>106</v>
      </c>
      <c r="CP48" s="1">
        <v>0.5</v>
      </c>
      <c r="CQ48" s="1" t="s">
        <v>106</v>
      </c>
      <c r="CR48" s="1">
        <v>0.06</v>
      </c>
      <c r="CS48" s="1" t="s">
        <v>106</v>
      </c>
      <c r="CT48" s="1" t="s">
        <v>106</v>
      </c>
      <c r="CU48" s="1">
        <v>0.5</v>
      </c>
      <c r="CV48" s="1" t="s">
        <v>106</v>
      </c>
      <c r="CW48" s="1">
        <v>0.06</v>
      </c>
      <c r="CX48" s="1">
        <v>0.03</v>
      </c>
      <c r="CY48" s="1" t="s">
        <v>106</v>
      </c>
    </row>
    <row r="49" spans="1:103" x14ac:dyDescent="0.25">
      <c r="A49" s="3">
        <v>44371</v>
      </c>
      <c r="B49" s="1">
        <v>91</v>
      </c>
      <c r="C49" s="1" t="s">
        <v>363</v>
      </c>
      <c r="D49" s="1" t="s">
        <v>87</v>
      </c>
      <c r="E49" s="1" t="s">
        <v>364</v>
      </c>
      <c r="F49" s="1">
        <v>2021</v>
      </c>
      <c r="G49" s="7">
        <v>44232</v>
      </c>
      <c r="H49" s="1" t="s">
        <v>88</v>
      </c>
      <c r="I49" s="1"/>
      <c r="J49" s="1" t="s">
        <v>1281</v>
      </c>
      <c r="K49" s="1" t="s">
        <v>365</v>
      </c>
      <c r="L49" s="1" t="s">
        <v>1065</v>
      </c>
      <c r="M49" s="1">
        <v>43</v>
      </c>
      <c r="N49" s="1" t="s">
        <v>91</v>
      </c>
      <c r="O49" s="1" t="s">
        <v>366</v>
      </c>
      <c r="P49" s="1">
        <v>0.06</v>
      </c>
      <c r="Q49" s="1" t="s">
        <v>106</v>
      </c>
      <c r="R49" s="1">
        <v>0.12</v>
      </c>
      <c r="S49" s="1" t="s">
        <v>106</v>
      </c>
      <c r="T49" s="1">
        <v>1</v>
      </c>
      <c r="U49" s="1" t="s">
        <v>106</v>
      </c>
      <c r="V49" s="1" t="s">
        <v>104</v>
      </c>
      <c r="W49" s="1">
        <v>0.12</v>
      </c>
      <c r="X49" s="1" t="s">
        <v>106</v>
      </c>
      <c r="Y49" s="1">
        <v>0.25</v>
      </c>
      <c r="Z49" s="1" t="s">
        <v>106</v>
      </c>
      <c r="AA49" s="1">
        <v>2</v>
      </c>
      <c r="AB49" s="1">
        <v>0.5</v>
      </c>
      <c r="AC49" s="1">
        <v>0.25</v>
      </c>
      <c r="AD49" s="1" t="s">
        <v>106</v>
      </c>
      <c r="AE49" s="1">
        <v>2</v>
      </c>
      <c r="AF49" s="1" t="s">
        <v>106</v>
      </c>
      <c r="AG49" s="1">
        <v>160</v>
      </c>
      <c r="AH49" s="1" t="s">
        <v>180</v>
      </c>
      <c r="AI49" s="1">
        <f t="shared" si="0"/>
        <v>1</v>
      </c>
      <c r="AJ49" s="1" t="s">
        <v>104</v>
      </c>
      <c r="AK49" s="1" t="s">
        <v>367</v>
      </c>
      <c r="AL49" s="1">
        <v>116</v>
      </c>
      <c r="AM49" s="1">
        <v>2050746</v>
      </c>
      <c r="AN49" s="1">
        <v>142</v>
      </c>
      <c r="AO49" s="1">
        <v>517</v>
      </c>
      <c r="AP49" s="1">
        <v>81482</v>
      </c>
      <c r="AQ49" s="1">
        <v>14441</v>
      </c>
      <c r="AR49" s="1">
        <v>35094</v>
      </c>
      <c r="AS49" s="1">
        <v>296</v>
      </c>
      <c r="AT49" s="1">
        <v>39.6</v>
      </c>
      <c r="AU49" s="1" t="s">
        <v>368</v>
      </c>
      <c r="AV49" s="1">
        <v>97</v>
      </c>
      <c r="AW49" s="1">
        <v>5</v>
      </c>
      <c r="AX49" s="1">
        <v>9</v>
      </c>
      <c r="AY49" s="1" t="s">
        <v>369</v>
      </c>
      <c r="AZ49" s="1" t="s">
        <v>370</v>
      </c>
      <c r="BA49" s="1">
        <v>4</v>
      </c>
      <c r="BB49" s="1">
        <v>17</v>
      </c>
      <c r="BC49" s="1" t="s">
        <v>96</v>
      </c>
      <c r="BD49" s="1" t="s">
        <v>97</v>
      </c>
      <c r="BE49" s="1" t="s">
        <v>1036</v>
      </c>
      <c r="BF49" s="1"/>
      <c r="BG49" s="1"/>
      <c r="BH49" s="1"/>
      <c r="BI49" s="1"/>
      <c r="BJ49" s="1"/>
      <c r="BK49" s="1"/>
      <c r="BL49" s="1"/>
      <c r="BM49" s="1"/>
      <c r="BN49" s="1" t="s">
        <v>106</v>
      </c>
      <c r="BO49" s="1" t="s">
        <v>106</v>
      </c>
      <c r="BP49" s="1" t="s">
        <v>106</v>
      </c>
      <c r="BQ49" s="1" t="s">
        <v>106</v>
      </c>
      <c r="BR49" s="1" t="s">
        <v>106</v>
      </c>
      <c r="BS49" s="1" t="s">
        <v>180</v>
      </c>
      <c r="BT49" s="1" t="s">
        <v>371</v>
      </c>
      <c r="BU49" s="1" t="s">
        <v>241</v>
      </c>
      <c r="BV49" s="1" t="s">
        <v>195</v>
      </c>
      <c r="BW49" s="1" t="s">
        <v>242</v>
      </c>
      <c r="BX49" s="1">
        <v>100</v>
      </c>
      <c r="BY49" s="1">
        <v>100</v>
      </c>
      <c r="BZ49" s="1">
        <v>1100</v>
      </c>
      <c r="CA49" s="1">
        <v>2062</v>
      </c>
      <c r="CB49" s="1">
        <v>963</v>
      </c>
      <c r="CC49" s="1">
        <v>1</v>
      </c>
      <c r="CD49" s="1" t="s">
        <v>189</v>
      </c>
      <c r="CE49" s="1" t="s">
        <v>88</v>
      </c>
      <c r="CF49" s="1">
        <v>1313</v>
      </c>
      <c r="CG49" s="1" t="s">
        <v>372</v>
      </c>
      <c r="CH49" s="1">
        <v>699</v>
      </c>
      <c r="CI49" s="1">
        <v>9.2855799999999999E-3</v>
      </c>
      <c r="CJ49" s="1">
        <v>2</v>
      </c>
      <c r="CK49" s="1">
        <v>2</v>
      </c>
      <c r="CL49" s="1" t="s">
        <v>131</v>
      </c>
      <c r="CM49" s="1" t="s">
        <v>106</v>
      </c>
      <c r="CN49" s="1">
        <v>0.03</v>
      </c>
      <c r="CO49" s="1" t="s">
        <v>106</v>
      </c>
      <c r="CP49" s="1">
        <v>0.5</v>
      </c>
      <c r="CQ49" s="1" t="s">
        <v>106</v>
      </c>
      <c r="CR49" s="1">
        <v>0.12</v>
      </c>
      <c r="CS49" s="1" t="s">
        <v>106</v>
      </c>
      <c r="CT49" s="1" t="s">
        <v>106</v>
      </c>
      <c r="CU49" s="1">
        <v>0.5</v>
      </c>
      <c r="CV49" s="1" t="s">
        <v>106</v>
      </c>
      <c r="CW49" s="1">
        <v>0.06</v>
      </c>
      <c r="CX49" s="1">
        <v>0.06</v>
      </c>
      <c r="CY49" s="1" t="s">
        <v>106</v>
      </c>
    </row>
    <row r="50" spans="1:103" x14ac:dyDescent="0.25">
      <c r="A50" s="3">
        <v>44371</v>
      </c>
      <c r="B50" s="1">
        <v>92</v>
      </c>
      <c r="C50" s="1" t="s">
        <v>373</v>
      </c>
      <c r="D50" s="1" t="s">
        <v>121</v>
      </c>
      <c r="E50" s="1" t="s">
        <v>374</v>
      </c>
      <c r="F50" s="1">
        <v>2021</v>
      </c>
      <c r="G50" s="7">
        <v>44336</v>
      </c>
      <c r="H50" s="1" t="s">
        <v>88</v>
      </c>
      <c r="I50" s="1" t="s">
        <v>283</v>
      </c>
      <c r="J50" s="1" t="s">
        <v>1293</v>
      </c>
      <c r="K50" s="1" t="s">
        <v>375</v>
      </c>
      <c r="L50" s="1" t="s">
        <v>1066</v>
      </c>
      <c r="M50" s="1">
        <v>5</v>
      </c>
      <c r="N50" s="1" t="s">
        <v>125</v>
      </c>
      <c r="O50" s="1" t="s">
        <v>135</v>
      </c>
      <c r="P50" s="1">
        <v>0.5</v>
      </c>
      <c r="Q50" s="1" t="s">
        <v>180</v>
      </c>
      <c r="R50" s="1">
        <v>0.25</v>
      </c>
      <c r="S50" s="1" t="s">
        <v>106</v>
      </c>
      <c r="T50" s="1">
        <v>0.5</v>
      </c>
      <c r="U50" s="1" t="s">
        <v>106</v>
      </c>
      <c r="V50" s="1" t="s">
        <v>104</v>
      </c>
      <c r="W50" s="1">
        <v>0.12</v>
      </c>
      <c r="X50" s="1" t="s">
        <v>106</v>
      </c>
      <c r="Y50" s="1">
        <v>0.25</v>
      </c>
      <c r="Z50" s="1" t="s">
        <v>106</v>
      </c>
      <c r="AA50" s="1">
        <v>2</v>
      </c>
      <c r="AB50" s="1">
        <v>0.5</v>
      </c>
      <c r="AC50" s="1">
        <v>0.25</v>
      </c>
      <c r="AD50" s="1" t="s">
        <v>106</v>
      </c>
      <c r="AE50" s="1">
        <v>2</v>
      </c>
      <c r="AF50" s="1" t="s">
        <v>106</v>
      </c>
      <c r="AG50" s="1">
        <v>160</v>
      </c>
      <c r="AH50" s="1" t="s">
        <v>180</v>
      </c>
      <c r="AI50" s="1">
        <f t="shared" si="0"/>
        <v>2</v>
      </c>
      <c r="AJ50" s="1" t="s">
        <v>104</v>
      </c>
      <c r="AK50" s="1" t="s">
        <v>376</v>
      </c>
      <c r="AL50" s="1">
        <v>48</v>
      </c>
      <c r="AM50" s="1">
        <v>2097480</v>
      </c>
      <c r="AN50" s="1">
        <v>92</v>
      </c>
      <c r="AO50" s="1">
        <v>507</v>
      </c>
      <c r="AP50" s="1">
        <v>143915</v>
      </c>
      <c r="AQ50" s="1">
        <v>22798</v>
      </c>
      <c r="AR50" s="1">
        <v>59956</v>
      </c>
      <c r="AS50" s="1">
        <v>395</v>
      </c>
      <c r="AT50" s="1">
        <v>39.700000000000003</v>
      </c>
      <c r="AU50" s="1" t="s">
        <v>377</v>
      </c>
      <c r="AV50" s="1">
        <v>10</v>
      </c>
      <c r="AW50" s="1">
        <v>10</v>
      </c>
      <c r="AX50" s="1" t="s">
        <v>378</v>
      </c>
      <c r="AY50" s="1">
        <v>16</v>
      </c>
      <c r="AZ50" s="1">
        <v>6</v>
      </c>
      <c r="BA50" s="1">
        <v>14</v>
      </c>
      <c r="BB50" s="1">
        <v>8</v>
      </c>
      <c r="BC50" s="1" t="s">
        <v>96</v>
      </c>
      <c r="BD50" s="1" t="s">
        <v>97</v>
      </c>
      <c r="BE50" s="1" t="s">
        <v>1036</v>
      </c>
      <c r="BF50" s="1"/>
      <c r="BG50" s="1"/>
      <c r="BH50" s="1"/>
      <c r="BI50" s="1"/>
      <c r="BJ50" s="1"/>
      <c r="BK50" s="1"/>
      <c r="BL50" s="1"/>
      <c r="BM50" s="1"/>
      <c r="BN50" s="1" t="s">
        <v>106</v>
      </c>
      <c r="BO50" s="1" t="s">
        <v>106</v>
      </c>
      <c r="BP50" s="1" t="s">
        <v>106</v>
      </c>
      <c r="BQ50" s="1" t="s">
        <v>106</v>
      </c>
      <c r="BR50" s="1" t="s">
        <v>106</v>
      </c>
      <c r="BS50" s="1" t="s">
        <v>180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 t="s">
        <v>283</v>
      </c>
      <c r="CE50" s="1" t="s">
        <v>104</v>
      </c>
      <c r="CF50" s="1">
        <v>1313</v>
      </c>
      <c r="CG50" s="1" t="s">
        <v>204</v>
      </c>
      <c r="CH50" s="1">
        <v>834</v>
      </c>
      <c r="CI50" s="1">
        <v>4.5178099999999997E-3</v>
      </c>
      <c r="CJ50" s="1">
        <v>17</v>
      </c>
      <c r="CK50" s="1" t="s">
        <v>131</v>
      </c>
      <c r="CL50" s="1">
        <v>35</v>
      </c>
      <c r="CM50" s="1" t="s">
        <v>106</v>
      </c>
      <c r="CN50" s="1">
        <v>0.25</v>
      </c>
      <c r="CO50" s="1" t="s">
        <v>106</v>
      </c>
      <c r="CP50" s="1">
        <v>0.5</v>
      </c>
      <c r="CQ50" s="1" t="s">
        <v>106</v>
      </c>
      <c r="CR50" s="1">
        <v>0.25</v>
      </c>
      <c r="CS50" s="1" t="s">
        <v>106</v>
      </c>
      <c r="CT50" s="1" t="s">
        <v>106</v>
      </c>
      <c r="CU50" s="1">
        <v>0.5</v>
      </c>
      <c r="CV50" s="1" t="s">
        <v>106</v>
      </c>
      <c r="CW50" s="1">
        <v>0.25</v>
      </c>
      <c r="CX50" s="1">
        <v>0.5</v>
      </c>
      <c r="CY50" s="1" t="s">
        <v>180</v>
      </c>
    </row>
    <row r="51" spans="1:103" x14ac:dyDescent="0.25">
      <c r="A51" s="3">
        <v>44371</v>
      </c>
      <c r="B51" s="1">
        <v>94</v>
      </c>
      <c r="C51" s="1" t="s">
        <v>379</v>
      </c>
      <c r="D51" s="1" t="s">
        <v>121</v>
      </c>
      <c r="E51" s="1" t="s">
        <v>380</v>
      </c>
      <c r="F51" s="1">
        <v>2021</v>
      </c>
      <c r="G51" s="7">
        <v>44536</v>
      </c>
      <c r="H51" s="1" t="s">
        <v>104</v>
      </c>
      <c r="I51" s="1">
        <v>1</v>
      </c>
      <c r="J51" s="1" t="s">
        <v>1284</v>
      </c>
      <c r="K51" s="1" t="s">
        <v>381</v>
      </c>
      <c r="L51" s="1" t="s">
        <v>1067</v>
      </c>
      <c r="M51" s="1">
        <v>1</v>
      </c>
      <c r="N51" s="1" t="s">
        <v>125</v>
      </c>
      <c r="O51" s="1" t="s">
        <v>164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>
        <f t="shared" si="0"/>
        <v>0</v>
      </c>
      <c r="AJ51" s="1" t="s">
        <v>104</v>
      </c>
      <c r="AK51" s="1" t="s">
        <v>382</v>
      </c>
      <c r="AL51" s="1">
        <v>2</v>
      </c>
      <c r="AM51" s="1">
        <v>2041927</v>
      </c>
      <c r="AN51" s="1">
        <v>65</v>
      </c>
      <c r="AO51" s="1">
        <v>537</v>
      </c>
      <c r="AP51" s="1">
        <v>182975</v>
      </c>
      <c r="AQ51" s="1">
        <v>31414</v>
      </c>
      <c r="AR51" s="1">
        <v>76881</v>
      </c>
      <c r="AS51" s="1">
        <v>598</v>
      </c>
      <c r="AT51" s="1">
        <v>39.799999999999997</v>
      </c>
      <c r="AU51" s="1">
        <v>303</v>
      </c>
      <c r="AV51" s="1">
        <v>10</v>
      </c>
      <c r="AW51" s="1">
        <v>5</v>
      </c>
      <c r="AX51" s="1">
        <v>4</v>
      </c>
      <c r="AY51" s="1">
        <v>1</v>
      </c>
      <c r="AZ51" s="1">
        <v>7</v>
      </c>
      <c r="BA51" s="1">
        <v>19</v>
      </c>
      <c r="BB51" s="1">
        <v>9</v>
      </c>
      <c r="BC51" s="1"/>
      <c r="BD51" s="1" t="s">
        <v>97</v>
      </c>
      <c r="BE51" s="1" t="s">
        <v>1038</v>
      </c>
      <c r="BF51" s="1"/>
      <c r="BG51" s="1"/>
      <c r="BH51" s="1"/>
      <c r="BI51" s="1"/>
      <c r="BJ51" s="1"/>
      <c r="BK51" s="1"/>
      <c r="BL51" s="1"/>
      <c r="BM51" s="1"/>
      <c r="BN51" s="1" t="s">
        <v>106</v>
      </c>
      <c r="BO51" s="1" t="s">
        <v>106</v>
      </c>
      <c r="BP51" s="1" t="s">
        <v>106</v>
      </c>
      <c r="BQ51" s="1" t="s">
        <v>106</v>
      </c>
      <c r="BR51" s="1" t="s">
        <v>106</v>
      </c>
      <c r="BS51" s="1" t="s">
        <v>180</v>
      </c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>
        <v>1</v>
      </c>
      <c r="CE51" s="1" t="s">
        <v>88</v>
      </c>
      <c r="CF51" s="1">
        <v>1313</v>
      </c>
      <c r="CG51" s="1" t="s">
        <v>383</v>
      </c>
      <c r="CH51" s="1">
        <v>920</v>
      </c>
      <c r="CI51" s="1">
        <v>2.0266500000000001E-3</v>
      </c>
      <c r="CJ51" s="1">
        <v>2</v>
      </c>
      <c r="CK51" s="1">
        <v>44</v>
      </c>
      <c r="CL51" s="1">
        <v>0</v>
      </c>
      <c r="CM51" s="1" t="s">
        <v>106</v>
      </c>
      <c r="CN51" s="1">
        <v>0.03</v>
      </c>
      <c r="CO51" s="1" t="s">
        <v>106</v>
      </c>
      <c r="CP51" s="1">
        <v>0.5</v>
      </c>
      <c r="CQ51" s="1" t="s">
        <v>106</v>
      </c>
      <c r="CR51" s="1">
        <v>0.06</v>
      </c>
      <c r="CS51" s="1" t="s">
        <v>106</v>
      </c>
      <c r="CT51" s="1" t="s">
        <v>106</v>
      </c>
      <c r="CU51" s="1">
        <v>0.5</v>
      </c>
      <c r="CV51" s="1" t="s">
        <v>106</v>
      </c>
      <c r="CW51" s="1">
        <v>0.06</v>
      </c>
      <c r="CX51" s="1">
        <v>0.03</v>
      </c>
      <c r="CY51" s="1" t="s">
        <v>106</v>
      </c>
    </row>
    <row r="52" spans="1:103" x14ac:dyDescent="0.25">
      <c r="A52" s="3">
        <v>44377</v>
      </c>
      <c r="B52" s="1">
        <v>96</v>
      </c>
      <c r="C52" s="1">
        <v>3069</v>
      </c>
      <c r="D52" s="1" t="s">
        <v>87</v>
      </c>
      <c r="E52" s="1" t="s">
        <v>384</v>
      </c>
      <c r="F52" s="1">
        <v>2021</v>
      </c>
      <c r="G52" s="7">
        <v>44371</v>
      </c>
      <c r="H52" s="1" t="s">
        <v>88</v>
      </c>
      <c r="I52" s="1" t="s">
        <v>147</v>
      </c>
      <c r="J52" s="1" t="s">
        <v>1306</v>
      </c>
      <c r="K52" s="1" t="s">
        <v>385</v>
      </c>
      <c r="L52" s="1" t="s">
        <v>1068</v>
      </c>
      <c r="M52" s="1">
        <v>45</v>
      </c>
      <c r="N52" s="1" t="s">
        <v>125</v>
      </c>
      <c r="O52" s="1" t="s">
        <v>214</v>
      </c>
      <c r="P52" s="1">
        <v>8</v>
      </c>
      <c r="Q52" s="1" t="s">
        <v>180</v>
      </c>
      <c r="R52" s="1">
        <v>0.5</v>
      </c>
      <c r="S52" s="1" t="s">
        <v>106</v>
      </c>
      <c r="T52" s="1">
        <v>0.25</v>
      </c>
      <c r="U52" s="1" t="s">
        <v>106</v>
      </c>
      <c r="V52" s="1" t="s">
        <v>104</v>
      </c>
      <c r="W52" s="1">
        <v>4</v>
      </c>
      <c r="X52" s="1" t="s">
        <v>180</v>
      </c>
      <c r="Y52" s="1">
        <v>0.25</v>
      </c>
      <c r="Z52" s="1" t="s">
        <v>106</v>
      </c>
      <c r="AA52" s="1">
        <v>2</v>
      </c>
      <c r="AB52" s="1">
        <v>0.5</v>
      </c>
      <c r="AC52" s="1">
        <v>0.25</v>
      </c>
      <c r="AD52" s="1" t="s">
        <v>106</v>
      </c>
      <c r="AE52" s="1">
        <v>2</v>
      </c>
      <c r="AF52" s="1" t="s">
        <v>106</v>
      </c>
      <c r="AG52" s="1">
        <v>80</v>
      </c>
      <c r="AH52" s="1" t="s">
        <v>180</v>
      </c>
      <c r="AI52" s="1">
        <f t="shared" si="0"/>
        <v>3</v>
      </c>
      <c r="AJ52" s="1" t="s">
        <v>88</v>
      </c>
      <c r="AK52" s="1" t="s">
        <v>386</v>
      </c>
      <c r="AL52" s="1">
        <v>67</v>
      </c>
      <c r="AM52" s="1">
        <v>2062478</v>
      </c>
      <c r="AN52" s="1">
        <v>34</v>
      </c>
      <c r="AO52" s="1">
        <v>531</v>
      </c>
      <c r="AP52" s="1">
        <v>455992</v>
      </c>
      <c r="AQ52" s="1">
        <v>60661</v>
      </c>
      <c r="AR52" s="1">
        <v>168974</v>
      </c>
      <c r="AS52" s="1">
        <v>698</v>
      </c>
      <c r="AT52" s="1">
        <v>39.700000000000003</v>
      </c>
      <c r="AU52" s="1">
        <v>1233</v>
      </c>
      <c r="AV52" s="1">
        <v>10</v>
      </c>
      <c r="AW52" s="1">
        <v>11</v>
      </c>
      <c r="AX52" s="1">
        <v>34</v>
      </c>
      <c r="AY52" s="1">
        <v>16</v>
      </c>
      <c r="AZ52" s="1">
        <v>15</v>
      </c>
      <c r="BA52" s="1">
        <v>1</v>
      </c>
      <c r="BB52" s="1">
        <v>145</v>
      </c>
      <c r="BC52" s="1" t="s">
        <v>96</v>
      </c>
      <c r="BD52" s="1" t="s">
        <v>97</v>
      </c>
      <c r="BE52" s="1" t="s">
        <v>1036</v>
      </c>
      <c r="BF52" s="1"/>
      <c r="BG52" s="1"/>
      <c r="BH52" s="1"/>
      <c r="BI52" s="1" t="s">
        <v>54</v>
      </c>
      <c r="BJ52" s="1"/>
      <c r="BK52" s="1" t="s">
        <v>54</v>
      </c>
      <c r="BL52" s="1" t="s">
        <v>98</v>
      </c>
      <c r="BM52" s="1"/>
      <c r="BN52" s="1" t="s">
        <v>106</v>
      </c>
      <c r="BO52" s="1" t="s">
        <v>106</v>
      </c>
      <c r="BP52" s="1" t="s">
        <v>180</v>
      </c>
      <c r="BQ52" s="1" t="s">
        <v>106</v>
      </c>
      <c r="BR52" s="1" t="s">
        <v>180</v>
      </c>
      <c r="BS52" s="1" t="s">
        <v>180</v>
      </c>
      <c r="BT52" s="1" t="s">
        <v>146</v>
      </c>
      <c r="BU52" s="1" t="s">
        <v>100</v>
      </c>
      <c r="BV52" s="1" t="s">
        <v>101</v>
      </c>
      <c r="BW52" s="1" t="s">
        <v>102</v>
      </c>
      <c r="BX52" s="1">
        <v>99.751000000000005</v>
      </c>
      <c r="BY52" s="1">
        <v>100</v>
      </c>
      <c r="BZ52" s="1">
        <v>49516</v>
      </c>
      <c r="CA52" s="1">
        <v>50721</v>
      </c>
      <c r="CB52" s="1">
        <v>1</v>
      </c>
      <c r="CC52" s="1">
        <v>1206</v>
      </c>
      <c r="CD52" s="1" t="s">
        <v>147</v>
      </c>
      <c r="CE52" s="1" t="s">
        <v>88</v>
      </c>
      <c r="CF52" s="1">
        <v>1313</v>
      </c>
      <c r="CG52" s="1" t="s">
        <v>148</v>
      </c>
      <c r="CH52" s="1">
        <v>906</v>
      </c>
      <c r="CI52" s="1">
        <v>2.40836E-3</v>
      </c>
      <c r="CJ52" s="1">
        <v>84</v>
      </c>
      <c r="CK52" s="1">
        <v>141</v>
      </c>
      <c r="CL52" s="1">
        <v>229</v>
      </c>
      <c r="CM52" s="1" t="s">
        <v>106</v>
      </c>
      <c r="CN52" s="1">
        <v>0.25</v>
      </c>
      <c r="CO52" s="1" t="s">
        <v>106</v>
      </c>
      <c r="CP52" s="1">
        <v>0.5</v>
      </c>
      <c r="CQ52" s="1" t="s">
        <v>106</v>
      </c>
      <c r="CR52" s="1">
        <v>0.12</v>
      </c>
      <c r="CS52" s="1" t="s">
        <v>106</v>
      </c>
      <c r="CT52" s="1" t="s">
        <v>106</v>
      </c>
      <c r="CU52" s="1">
        <v>0.5</v>
      </c>
      <c r="CV52" s="1" t="s">
        <v>106</v>
      </c>
      <c r="CW52" s="1">
        <v>0.12</v>
      </c>
      <c r="CX52" s="1">
        <v>0.25</v>
      </c>
      <c r="CY52" s="1" t="s">
        <v>106</v>
      </c>
    </row>
    <row r="53" spans="1:103" x14ac:dyDescent="0.25">
      <c r="A53" s="3">
        <v>44324</v>
      </c>
      <c r="B53" s="1">
        <v>97</v>
      </c>
      <c r="C53" s="1">
        <v>2285</v>
      </c>
      <c r="D53" s="1" t="s">
        <v>87</v>
      </c>
      <c r="E53" s="1" t="s">
        <v>387</v>
      </c>
      <c r="F53" s="1">
        <v>2021</v>
      </c>
      <c r="G53" s="7">
        <v>44312</v>
      </c>
      <c r="H53" s="1" t="s">
        <v>88</v>
      </c>
      <c r="I53" s="1"/>
      <c r="J53" s="1" t="s">
        <v>1311</v>
      </c>
      <c r="K53" s="1" t="s">
        <v>388</v>
      </c>
      <c r="L53" s="1" t="s">
        <v>1069</v>
      </c>
      <c r="M53" s="1">
        <v>0</v>
      </c>
      <c r="N53" s="1" t="s">
        <v>125</v>
      </c>
      <c r="O53" s="1" t="s">
        <v>389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>
        <f t="shared" si="0"/>
        <v>0</v>
      </c>
      <c r="AJ53" s="1" t="s">
        <v>104</v>
      </c>
      <c r="AK53" s="1" t="s">
        <v>390</v>
      </c>
      <c r="AL53" s="1">
        <v>67</v>
      </c>
      <c r="AM53" s="1">
        <v>2063729</v>
      </c>
      <c r="AN53" s="1">
        <v>28</v>
      </c>
      <c r="AO53" s="1">
        <v>531</v>
      </c>
      <c r="AP53" s="1">
        <v>436123</v>
      </c>
      <c r="AQ53" s="1">
        <v>73704</v>
      </c>
      <c r="AR53" s="1">
        <v>167846</v>
      </c>
      <c r="AS53" s="1">
        <v>591</v>
      </c>
      <c r="AT53" s="1">
        <v>39.700000000000003</v>
      </c>
      <c r="AU53" s="1">
        <v>1233</v>
      </c>
      <c r="AV53" s="1">
        <v>10</v>
      </c>
      <c r="AW53" s="1">
        <v>11</v>
      </c>
      <c r="AX53" s="1">
        <v>34</v>
      </c>
      <c r="AY53" s="1">
        <v>16</v>
      </c>
      <c r="AZ53" s="1">
        <v>15</v>
      </c>
      <c r="BA53" s="1">
        <v>1</v>
      </c>
      <c r="BB53" s="1">
        <v>145</v>
      </c>
      <c r="BC53" s="1" t="s">
        <v>96</v>
      </c>
      <c r="BD53" s="1" t="s">
        <v>97</v>
      </c>
      <c r="BE53" s="1" t="s">
        <v>1036</v>
      </c>
      <c r="BF53" s="1"/>
      <c r="BG53" s="1"/>
      <c r="BH53" s="1"/>
      <c r="BI53" s="1" t="s">
        <v>54</v>
      </c>
      <c r="BJ53" s="1"/>
      <c r="BK53" s="1" t="s">
        <v>54</v>
      </c>
      <c r="BL53" s="1" t="s">
        <v>98</v>
      </c>
      <c r="BM53" s="1"/>
      <c r="BN53" s="1" t="s">
        <v>106</v>
      </c>
      <c r="BO53" s="1" t="s">
        <v>106</v>
      </c>
      <c r="BP53" s="1" t="s">
        <v>180</v>
      </c>
      <c r="BQ53" s="1" t="s">
        <v>106</v>
      </c>
      <c r="BR53" s="1" t="s">
        <v>180</v>
      </c>
      <c r="BS53" s="1" t="s">
        <v>180</v>
      </c>
      <c r="BT53" s="1" t="s">
        <v>391</v>
      </c>
      <c r="BU53" s="1" t="s">
        <v>100</v>
      </c>
      <c r="BV53" s="1" t="s">
        <v>101</v>
      </c>
      <c r="BW53" s="1" t="s">
        <v>102</v>
      </c>
      <c r="BX53" s="1">
        <v>99.751000000000005</v>
      </c>
      <c r="BY53" s="1">
        <v>100</v>
      </c>
      <c r="BZ53" s="1">
        <v>102063</v>
      </c>
      <c r="CA53" s="1">
        <v>103268</v>
      </c>
      <c r="CB53" s="1">
        <v>1206</v>
      </c>
      <c r="CC53" s="1">
        <v>1</v>
      </c>
      <c r="CD53" s="1" t="s">
        <v>147</v>
      </c>
      <c r="CE53" s="1" t="s">
        <v>88</v>
      </c>
      <c r="CF53" s="1">
        <v>1313</v>
      </c>
      <c r="CG53" s="1" t="s">
        <v>148</v>
      </c>
      <c r="CH53" s="1">
        <v>906</v>
      </c>
      <c r="CI53" s="1">
        <v>2.40836E-3</v>
      </c>
      <c r="CJ53" s="1">
        <v>84</v>
      </c>
      <c r="CK53" s="1">
        <v>141</v>
      </c>
      <c r="CL53" s="1">
        <v>229</v>
      </c>
      <c r="CM53" s="1" t="s">
        <v>106</v>
      </c>
      <c r="CN53" s="1">
        <v>0.25</v>
      </c>
      <c r="CO53" s="1" t="s">
        <v>106</v>
      </c>
      <c r="CP53" s="1">
        <v>0.5</v>
      </c>
      <c r="CQ53" s="1" t="s">
        <v>106</v>
      </c>
      <c r="CR53" s="1">
        <v>0.12</v>
      </c>
      <c r="CS53" s="1" t="s">
        <v>106</v>
      </c>
      <c r="CT53" s="1" t="s">
        <v>106</v>
      </c>
      <c r="CU53" s="1">
        <v>0.5</v>
      </c>
      <c r="CV53" s="1" t="s">
        <v>106</v>
      </c>
      <c r="CW53" s="1">
        <v>0.12</v>
      </c>
      <c r="CX53" s="1">
        <v>0.25</v>
      </c>
      <c r="CY53" s="1" t="s">
        <v>106</v>
      </c>
    </row>
    <row r="54" spans="1:103" x14ac:dyDescent="0.25">
      <c r="A54" s="3">
        <v>44397</v>
      </c>
      <c r="B54" s="1">
        <v>98</v>
      </c>
      <c r="C54" s="1" t="s">
        <v>392</v>
      </c>
      <c r="D54" s="1" t="s">
        <v>121</v>
      </c>
      <c r="E54" s="1" t="s">
        <v>393</v>
      </c>
      <c r="F54" s="1">
        <v>2021</v>
      </c>
      <c r="G54" s="7">
        <v>44415</v>
      </c>
      <c r="H54" s="1" t="s">
        <v>104</v>
      </c>
      <c r="I54" s="1" t="s">
        <v>260</v>
      </c>
      <c r="J54" s="1" t="s">
        <v>1313</v>
      </c>
      <c r="K54" s="1" t="s">
        <v>394</v>
      </c>
      <c r="L54" s="1" t="s">
        <v>1070</v>
      </c>
      <c r="M54" s="1">
        <v>33</v>
      </c>
      <c r="N54" s="1" t="s">
        <v>91</v>
      </c>
      <c r="O54" s="1" t="s">
        <v>164</v>
      </c>
      <c r="P54" s="1">
        <v>0.5</v>
      </c>
      <c r="Q54" s="1" t="s">
        <v>106</v>
      </c>
      <c r="R54" s="1">
        <v>0.25</v>
      </c>
      <c r="S54" s="1" t="s">
        <v>106</v>
      </c>
      <c r="T54" s="1">
        <v>0.5</v>
      </c>
      <c r="U54" s="1" t="s">
        <v>106</v>
      </c>
      <c r="V54" s="1" t="s">
        <v>104</v>
      </c>
      <c r="W54" s="1">
        <v>8</v>
      </c>
      <c r="X54" s="1" t="s">
        <v>180</v>
      </c>
      <c r="Y54" s="1">
        <v>0.25</v>
      </c>
      <c r="Z54" s="1" t="s">
        <v>106</v>
      </c>
      <c r="AA54" s="1">
        <v>2</v>
      </c>
      <c r="AB54" s="1">
        <v>0.5</v>
      </c>
      <c r="AC54" s="1">
        <v>0.25</v>
      </c>
      <c r="AD54" s="1" t="s">
        <v>106</v>
      </c>
      <c r="AE54" s="1"/>
      <c r="AF54" s="1" t="s">
        <v>106</v>
      </c>
      <c r="AG54" s="1">
        <v>160</v>
      </c>
      <c r="AH54" s="1" t="s">
        <v>180</v>
      </c>
      <c r="AI54" s="1">
        <f t="shared" si="0"/>
        <v>2</v>
      </c>
      <c r="AJ54" s="1" t="s">
        <v>104</v>
      </c>
      <c r="AK54" s="1" t="s">
        <v>395</v>
      </c>
      <c r="AL54" s="1">
        <v>13</v>
      </c>
      <c r="AM54" s="1">
        <v>2053084</v>
      </c>
      <c r="AN54" s="1">
        <v>40</v>
      </c>
      <c r="AO54" s="1">
        <v>534</v>
      </c>
      <c r="AP54" s="1">
        <v>235438</v>
      </c>
      <c r="AQ54" s="1">
        <v>51327</v>
      </c>
      <c r="AR54" s="1">
        <v>110877</v>
      </c>
      <c r="AS54" s="1">
        <v>493</v>
      </c>
      <c r="AT54" s="1">
        <v>39.6</v>
      </c>
      <c r="AU54" s="1" t="s">
        <v>396</v>
      </c>
      <c r="AV54" s="1">
        <v>7</v>
      </c>
      <c r="AW54" s="1">
        <v>25</v>
      </c>
      <c r="AX54" s="1">
        <v>4</v>
      </c>
      <c r="AY54" s="1">
        <v>4</v>
      </c>
      <c r="AZ54" s="1">
        <v>15</v>
      </c>
      <c r="BA54" s="1">
        <v>20</v>
      </c>
      <c r="BB54" s="1">
        <v>75</v>
      </c>
      <c r="BC54" s="1" t="s">
        <v>96</v>
      </c>
      <c r="BD54" s="1" t="s">
        <v>97</v>
      </c>
      <c r="BE54" s="1" t="s">
        <v>1036</v>
      </c>
      <c r="BF54" s="1"/>
      <c r="BG54" s="1"/>
      <c r="BH54" s="1"/>
      <c r="BI54" s="1" t="s">
        <v>54</v>
      </c>
      <c r="BJ54" s="1"/>
      <c r="BK54" s="1" t="s">
        <v>54</v>
      </c>
      <c r="BL54" s="1"/>
      <c r="BM54" s="1"/>
      <c r="BN54" s="1" t="s">
        <v>106</v>
      </c>
      <c r="BO54" s="1" t="s">
        <v>106</v>
      </c>
      <c r="BP54" s="1" t="s">
        <v>180</v>
      </c>
      <c r="BQ54" s="1" t="s">
        <v>106</v>
      </c>
      <c r="BR54" s="1" t="s">
        <v>106</v>
      </c>
      <c r="BS54" s="1" t="s">
        <v>180</v>
      </c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 t="s">
        <v>138</v>
      </c>
      <c r="CE54" s="1" t="s">
        <v>88</v>
      </c>
      <c r="CF54" s="1">
        <v>1313</v>
      </c>
      <c r="CG54" s="1" t="s">
        <v>397</v>
      </c>
      <c r="CH54" s="1">
        <v>940</v>
      </c>
      <c r="CI54" s="1">
        <v>1.4960100000000001E-3</v>
      </c>
      <c r="CJ54" s="1">
        <v>36</v>
      </c>
      <c r="CK54" s="1">
        <v>34</v>
      </c>
      <c r="CL54" s="1">
        <v>44</v>
      </c>
      <c r="CM54" s="1" t="s">
        <v>106</v>
      </c>
      <c r="CN54" s="1">
        <v>0.25</v>
      </c>
      <c r="CO54" s="1" t="s">
        <v>106</v>
      </c>
      <c r="CP54" s="1">
        <v>0.5</v>
      </c>
      <c r="CQ54" s="1" t="s">
        <v>106</v>
      </c>
      <c r="CR54" s="1">
        <v>0.25</v>
      </c>
      <c r="CS54" s="1" t="s">
        <v>106</v>
      </c>
      <c r="CT54" s="1" t="s">
        <v>119</v>
      </c>
      <c r="CU54" s="1">
        <v>1</v>
      </c>
      <c r="CV54" s="1" t="s">
        <v>106</v>
      </c>
      <c r="CW54" s="1">
        <v>0.06</v>
      </c>
      <c r="CX54" s="1">
        <v>0.5</v>
      </c>
      <c r="CY54" s="1" t="s">
        <v>106</v>
      </c>
    </row>
    <row r="55" spans="1:103" x14ac:dyDescent="0.25">
      <c r="A55" s="3">
        <v>44377</v>
      </c>
      <c r="B55" s="1">
        <v>99</v>
      </c>
      <c r="C55" s="1">
        <v>2343</v>
      </c>
      <c r="D55" s="1" t="s">
        <v>87</v>
      </c>
      <c r="E55" s="1" t="s">
        <v>398</v>
      </c>
      <c r="F55" s="1">
        <v>2021</v>
      </c>
      <c r="G55" s="7">
        <v>44316</v>
      </c>
      <c r="H55" s="1" t="s">
        <v>88</v>
      </c>
      <c r="I55" s="1"/>
      <c r="J55" s="1" t="s">
        <v>1297</v>
      </c>
      <c r="K55" s="1" t="s">
        <v>399</v>
      </c>
      <c r="L55" s="1" t="s">
        <v>1071</v>
      </c>
      <c r="M55" s="1">
        <v>22</v>
      </c>
      <c r="N55" s="1" t="s">
        <v>91</v>
      </c>
      <c r="O55" s="1" t="s">
        <v>400</v>
      </c>
      <c r="P55" s="1">
        <v>0.25</v>
      </c>
      <c r="Q55" s="1" t="s">
        <v>106</v>
      </c>
      <c r="R55" s="1">
        <v>0.5</v>
      </c>
      <c r="S55" s="1" t="s">
        <v>106</v>
      </c>
      <c r="T55" s="1">
        <v>0.5</v>
      </c>
      <c r="U55" s="1" t="s">
        <v>106</v>
      </c>
      <c r="V55" s="1"/>
      <c r="W55" s="1">
        <v>2</v>
      </c>
      <c r="X55" s="1" t="s">
        <v>180</v>
      </c>
      <c r="Y55" s="1">
        <v>0.25</v>
      </c>
      <c r="Z55" s="1" t="s">
        <v>106</v>
      </c>
      <c r="AA55" s="1">
        <v>2</v>
      </c>
      <c r="AB55" s="1">
        <v>0.12</v>
      </c>
      <c r="AC55" s="1">
        <v>16</v>
      </c>
      <c r="AD55" s="1" t="s">
        <v>180</v>
      </c>
      <c r="AE55" s="1">
        <v>2</v>
      </c>
      <c r="AF55" s="1" t="s">
        <v>106</v>
      </c>
      <c r="AG55" s="1">
        <v>160</v>
      </c>
      <c r="AH55" s="1" t="s">
        <v>180</v>
      </c>
      <c r="AI55" s="1">
        <f t="shared" si="0"/>
        <v>3</v>
      </c>
      <c r="AJ55" s="1" t="s">
        <v>88</v>
      </c>
      <c r="AK55" s="1" t="s">
        <v>401</v>
      </c>
      <c r="AL55" s="1">
        <v>10</v>
      </c>
      <c r="AM55" s="1">
        <v>2120823</v>
      </c>
      <c r="AN55" s="1">
        <v>37</v>
      </c>
      <c r="AO55" s="1">
        <v>508</v>
      </c>
      <c r="AP55" s="1">
        <v>256299</v>
      </c>
      <c r="AQ55" s="1">
        <v>57319</v>
      </c>
      <c r="AR55" s="1">
        <v>131320</v>
      </c>
      <c r="AS55" s="1">
        <v>599</v>
      </c>
      <c r="AT55" s="1">
        <v>39.4</v>
      </c>
      <c r="AU55" s="1">
        <v>1701</v>
      </c>
      <c r="AV55" s="1">
        <v>12</v>
      </c>
      <c r="AW55" s="1">
        <v>19</v>
      </c>
      <c r="AX55" s="1">
        <v>2</v>
      </c>
      <c r="AY55" s="1">
        <v>1</v>
      </c>
      <c r="AZ55" s="1">
        <v>6</v>
      </c>
      <c r="BA55" s="1">
        <v>22</v>
      </c>
      <c r="BB55" s="1">
        <v>14</v>
      </c>
      <c r="BC55" s="1" t="s">
        <v>96</v>
      </c>
      <c r="BD55" s="1" t="s">
        <v>97</v>
      </c>
      <c r="BE55" s="1" t="s">
        <v>1036</v>
      </c>
      <c r="BF55" s="1"/>
      <c r="BG55" s="1"/>
      <c r="BH55" s="1"/>
      <c r="BI55" s="1" t="s">
        <v>54</v>
      </c>
      <c r="BJ55" s="1"/>
      <c r="BK55" s="1" t="s">
        <v>54</v>
      </c>
      <c r="BL55" s="1" t="s">
        <v>128</v>
      </c>
      <c r="BM55" s="1"/>
      <c r="BN55" s="1" t="s">
        <v>106</v>
      </c>
      <c r="BO55" s="1" t="s">
        <v>106</v>
      </c>
      <c r="BP55" s="1" t="s">
        <v>180</v>
      </c>
      <c r="BQ55" s="1" t="s">
        <v>106</v>
      </c>
      <c r="BR55" s="1" t="s">
        <v>180</v>
      </c>
      <c r="BS55" s="1" t="s">
        <v>180</v>
      </c>
      <c r="BT55" s="1" t="s">
        <v>402</v>
      </c>
      <c r="BU55" s="1" t="s">
        <v>100</v>
      </c>
      <c r="BV55" s="1" t="s">
        <v>101</v>
      </c>
      <c r="BW55" s="1" t="s">
        <v>102</v>
      </c>
      <c r="BX55" s="1">
        <v>99.834000000000003</v>
      </c>
      <c r="BY55" s="1">
        <v>100</v>
      </c>
      <c r="BZ55" s="1">
        <v>48163</v>
      </c>
      <c r="CA55" s="1">
        <v>49368</v>
      </c>
      <c r="CB55" s="1">
        <v>1206</v>
      </c>
      <c r="CC55" s="1">
        <v>1</v>
      </c>
      <c r="CD55" s="1" t="s">
        <v>189</v>
      </c>
      <c r="CE55" s="1" t="s">
        <v>88</v>
      </c>
      <c r="CF55" s="1">
        <v>1313</v>
      </c>
      <c r="CG55" s="1" t="s">
        <v>284</v>
      </c>
      <c r="CH55" s="1">
        <v>870</v>
      </c>
      <c r="CI55" s="1">
        <v>3.4311099999999998E-3</v>
      </c>
      <c r="CJ55" s="1">
        <v>17</v>
      </c>
      <c r="CK55" s="1">
        <v>15</v>
      </c>
      <c r="CL55" s="1">
        <v>8</v>
      </c>
      <c r="CM55" s="1" t="s">
        <v>106</v>
      </c>
      <c r="CN55" s="1">
        <v>0.5</v>
      </c>
      <c r="CO55" s="1" t="s">
        <v>106</v>
      </c>
      <c r="CP55" s="1">
        <v>0.5</v>
      </c>
      <c r="CQ55" s="1" t="s">
        <v>106</v>
      </c>
      <c r="CR55" s="1">
        <v>0.5</v>
      </c>
      <c r="CS55" s="1" t="s">
        <v>106</v>
      </c>
      <c r="CT55" s="1" t="s">
        <v>118</v>
      </c>
      <c r="CU55" s="1">
        <v>2.1</v>
      </c>
      <c r="CV55" s="1" t="s">
        <v>106</v>
      </c>
      <c r="CW55" s="1">
        <v>0.25</v>
      </c>
      <c r="CX55" s="1">
        <v>2</v>
      </c>
      <c r="CY55" s="1" t="s">
        <v>106</v>
      </c>
    </row>
    <row r="56" spans="1:103" x14ac:dyDescent="0.25">
      <c r="A56" s="3">
        <v>44324</v>
      </c>
      <c r="B56" s="1">
        <v>100</v>
      </c>
      <c r="C56" s="1">
        <v>3668</v>
      </c>
      <c r="D56" s="1" t="s">
        <v>87</v>
      </c>
      <c r="E56" s="1" t="s">
        <v>403</v>
      </c>
      <c r="F56" s="1">
        <v>2021</v>
      </c>
      <c r="G56" s="7">
        <v>44403</v>
      </c>
      <c r="H56" s="1" t="s">
        <v>104</v>
      </c>
      <c r="I56" s="1" t="s">
        <v>129</v>
      </c>
      <c r="J56" s="1" t="s">
        <v>1323</v>
      </c>
      <c r="K56" s="1" t="s">
        <v>404</v>
      </c>
      <c r="L56" s="1" t="s">
        <v>1072</v>
      </c>
      <c r="M56" s="1">
        <v>62</v>
      </c>
      <c r="N56" s="1" t="s">
        <v>91</v>
      </c>
      <c r="O56" s="1" t="s">
        <v>92</v>
      </c>
      <c r="P56" s="1">
        <v>8</v>
      </c>
      <c r="Q56" s="1" t="s">
        <v>180</v>
      </c>
      <c r="R56" s="1">
        <v>4</v>
      </c>
      <c r="S56" s="1" t="s">
        <v>180</v>
      </c>
      <c r="T56" s="1">
        <v>0.25</v>
      </c>
      <c r="U56" s="1" t="s">
        <v>106</v>
      </c>
      <c r="V56" s="1" t="s">
        <v>104</v>
      </c>
      <c r="W56" s="1">
        <v>8</v>
      </c>
      <c r="X56" s="1" t="s">
        <v>180</v>
      </c>
      <c r="Y56" s="1">
        <v>1</v>
      </c>
      <c r="Z56" s="1" t="s">
        <v>180</v>
      </c>
      <c r="AA56" s="1">
        <v>2</v>
      </c>
      <c r="AB56" s="1">
        <v>0.5</v>
      </c>
      <c r="AC56" s="1">
        <v>16</v>
      </c>
      <c r="AD56" s="1" t="s">
        <v>180</v>
      </c>
      <c r="AE56" s="1">
        <v>4</v>
      </c>
      <c r="AF56" s="1" t="s">
        <v>106</v>
      </c>
      <c r="AG56" s="1">
        <v>160</v>
      </c>
      <c r="AH56" s="1" t="s">
        <v>180</v>
      </c>
      <c r="AI56" s="1">
        <v>5</v>
      </c>
      <c r="AJ56" s="1" t="s">
        <v>88</v>
      </c>
      <c r="AK56" s="1" t="s">
        <v>405</v>
      </c>
      <c r="AL56" s="1">
        <v>1</v>
      </c>
      <c r="AM56" s="1">
        <v>2056900</v>
      </c>
      <c r="AN56" s="1">
        <v>53</v>
      </c>
      <c r="AO56" s="1">
        <v>572</v>
      </c>
      <c r="AP56" s="1">
        <v>190227</v>
      </c>
      <c r="AQ56" s="1">
        <v>38809</v>
      </c>
      <c r="AR56" s="1">
        <v>68837</v>
      </c>
      <c r="AS56" s="1">
        <v>492</v>
      </c>
      <c r="AT56" s="1">
        <v>39.700000000000003</v>
      </c>
      <c r="AU56" s="1">
        <v>2697</v>
      </c>
      <c r="AV56" s="1">
        <v>4</v>
      </c>
      <c r="AW56" s="1">
        <v>16</v>
      </c>
      <c r="AX56" s="1">
        <v>19</v>
      </c>
      <c r="AY56" s="1">
        <v>15</v>
      </c>
      <c r="AZ56" s="1">
        <v>6</v>
      </c>
      <c r="BA56" s="1">
        <v>20</v>
      </c>
      <c r="BB56" s="1">
        <v>252</v>
      </c>
      <c r="BC56" s="1" t="s">
        <v>96</v>
      </c>
      <c r="BD56" s="1" t="s">
        <v>97</v>
      </c>
      <c r="BE56" s="1" t="s">
        <v>1036</v>
      </c>
      <c r="BF56" s="1"/>
      <c r="BG56" s="1"/>
      <c r="BH56" s="1"/>
      <c r="BI56" s="1" t="s">
        <v>1036</v>
      </c>
      <c r="BJ56" s="1" t="s">
        <v>53</v>
      </c>
      <c r="BK56" s="1" t="s">
        <v>54</v>
      </c>
      <c r="BL56" s="1"/>
      <c r="BM56" s="1"/>
      <c r="BN56" s="1" t="s">
        <v>106</v>
      </c>
      <c r="BO56" s="1" t="s">
        <v>180</v>
      </c>
      <c r="BP56" s="1" t="s">
        <v>180</v>
      </c>
      <c r="BQ56" s="1" t="s">
        <v>106</v>
      </c>
      <c r="BR56" s="1" t="s">
        <v>180</v>
      </c>
      <c r="BS56" s="1" t="s">
        <v>180</v>
      </c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 t="s">
        <v>129</v>
      </c>
      <c r="CE56" s="1" t="s">
        <v>88</v>
      </c>
      <c r="CF56" s="1">
        <v>1313</v>
      </c>
      <c r="CG56" s="1" t="s">
        <v>130</v>
      </c>
      <c r="CH56" s="1">
        <v>986</v>
      </c>
      <c r="CI56" s="1">
        <v>3.36872E-4</v>
      </c>
      <c r="CJ56" s="1">
        <v>13</v>
      </c>
      <c r="CK56" s="1" t="s">
        <v>131</v>
      </c>
      <c r="CL56" s="1">
        <v>8</v>
      </c>
      <c r="CM56" s="1" t="s">
        <v>118</v>
      </c>
      <c r="CN56" s="1">
        <v>8</v>
      </c>
      <c r="CO56" s="1" t="s">
        <v>119</v>
      </c>
      <c r="CP56" s="1">
        <v>1</v>
      </c>
      <c r="CQ56" s="1" t="s">
        <v>106</v>
      </c>
      <c r="CR56" s="1">
        <v>1</v>
      </c>
      <c r="CS56" s="1" t="s">
        <v>106</v>
      </c>
      <c r="CT56" s="1" t="s">
        <v>118</v>
      </c>
      <c r="CU56" s="1">
        <v>2.1</v>
      </c>
      <c r="CV56" s="1" t="s">
        <v>118</v>
      </c>
      <c r="CW56" s="1">
        <v>1</v>
      </c>
      <c r="CX56" s="1">
        <v>4</v>
      </c>
      <c r="CY56" s="1" t="s">
        <v>180</v>
      </c>
    </row>
    <row r="57" spans="1:103" x14ac:dyDescent="0.25">
      <c r="A57" s="3">
        <v>44454</v>
      </c>
      <c r="B57" s="1">
        <v>101</v>
      </c>
      <c r="C57" s="1" t="s">
        <v>406</v>
      </c>
      <c r="D57" s="1" t="s">
        <v>87</v>
      </c>
      <c r="E57" s="1" t="s">
        <v>407</v>
      </c>
      <c r="F57" s="1">
        <v>2021</v>
      </c>
      <c r="G57" s="7">
        <v>44426</v>
      </c>
      <c r="H57" s="1" t="s">
        <v>104</v>
      </c>
      <c r="I57" s="1"/>
      <c r="J57" s="1" t="s">
        <v>1354</v>
      </c>
      <c r="K57" s="1" t="s">
        <v>408</v>
      </c>
      <c r="L57" s="1" t="s">
        <v>1073</v>
      </c>
      <c r="M57" s="1">
        <v>54</v>
      </c>
      <c r="N57" s="1" t="s">
        <v>125</v>
      </c>
      <c r="O57" s="1" t="s">
        <v>173</v>
      </c>
      <c r="P57" s="1">
        <v>2</v>
      </c>
      <c r="Q57" s="1" t="s">
        <v>106</v>
      </c>
      <c r="R57" s="1">
        <v>1</v>
      </c>
      <c r="S57" s="1" t="s">
        <v>106</v>
      </c>
      <c r="T57" s="1">
        <v>0.5</v>
      </c>
      <c r="U57" s="1" t="s">
        <v>106</v>
      </c>
      <c r="V57" s="1" t="s">
        <v>104</v>
      </c>
      <c r="W57" s="1">
        <v>8</v>
      </c>
      <c r="X57" s="1" t="s">
        <v>180</v>
      </c>
      <c r="Y57" s="1">
        <v>1</v>
      </c>
      <c r="Z57" s="1" t="s">
        <v>180</v>
      </c>
      <c r="AA57" s="1">
        <v>2</v>
      </c>
      <c r="AB57" s="1">
        <v>0.5</v>
      </c>
      <c r="AC57" s="1">
        <v>16</v>
      </c>
      <c r="AD57" s="1" t="s">
        <v>180</v>
      </c>
      <c r="AE57" s="1">
        <v>2</v>
      </c>
      <c r="AF57" s="1" t="s">
        <v>106</v>
      </c>
      <c r="AG57" s="1">
        <v>160</v>
      </c>
      <c r="AH57" s="1" t="s">
        <v>180</v>
      </c>
      <c r="AI57" s="1">
        <f t="shared" si="0"/>
        <v>4</v>
      </c>
      <c r="AJ57" s="1" t="s">
        <v>88</v>
      </c>
      <c r="AK57" s="1" t="s">
        <v>409</v>
      </c>
      <c r="AL57" s="1">
        <v>1</v>
      </c>
      <c r="AM57" s="1">
        <v>2058341</v>
      </c>
      <c r="AN57" s="1">
        <v>92</v>
      </c>
      <c r="AO57" s="1">
        <v>583</v>
      </c>
      <c r="AP57" s="1">
        <v>119566</v>
      </c>
      <c r="AQ57" s="1">
        <v>22373</v>
      </c>
      <c r="AR57" s="1">
        <v>44722</v>
      </c>
      <c r="AS57" s="1">
        <v>199</v>
      </c>
      <c r="AT57" s="1">
        <v>39.6</v>
      </c>
      <c r="AU57" s="1">
        <v>2697</v>
      </c>
      <c r="AV57" s="1">
        <v>4</v>
      </c>
      <c r="AW57" s="1">
        <v>16</v>
      </c>
      <c r="AX57" s="1">
        <v>19</v>
      </c>
      <c r="AY57" s="1">
        <v>15</v>
      </c>
      <c r="AZ57" s="1">
        <v>6</v>
      </c>
      <c r="BA57" s="1">
        <v>20</v>
      </c>
      <c r="BB57" s="1">
        <v>252</v>
      </c>
      <c r="BC57" s="1" t="s">
        <v>96</v>
      </c>
      <c r="BD57" s="1" t="s">
        <v>97</v>
      </c>
      <c r="BE57" s="1" t="s">
        <v>1036</v>
      </c>
      <c r="BF57" s="1"/>
      <c r="BG57" s="1"/>
      <c r="BH57" s="1"/>
      <c r="BI57" s="1" t="s">
        <v>1036</v>
      </c>
      <c r="BJ57" s="1" t="s">
        <v>53</v>
      </c>
      <c r="BK57" s="1" t="s">
        <v>54</v>
      </c>
      <c r="BL57" s="1"/>
      <c r="BM57" s="1"/>
      <c r="BN57" s="1" t="s">
        <v>106</v>
      </c>
      <c r="BO57" s="1" t="s">
        <v>180</v>
      </c>
      <c r="BP57" s="1" t="s">
        <v>180</v>
      </c>
      <c r="BQ57" s="1" t="s">
        <v>106</v>
      </c>
      <c r="BR57" s="1" t="s">
        <v>180</v>
      </c>
      <c r="BS57" s="1" t="s">
        <v>180</v>
      </c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 t="s">
        <v>129</v>
      </c>
      <c r="CE57" s="1" t="s">
        <v>88</v>
      </c>
      <c r="CF57" s="1">
        <v>1313</v>
      </c>
      <c r="CG57" s="1" t="s">
        <v>130</v>
      </c>
      <c r="CH57" s="1">
        <v>970</v>
      </c>
      <c r="CI57" s="1">
        <v>7.3074100000000003E-4</v>
      </c>
      <c r="CJ57" s="1">
        <v>13</v>
      </c>
      <c r="CK57" s="1" t="s">
        <v>131</v>
      </c>
      <c r="CL57" s="1">
        <v>8</v>
      </c>
      <c r="CM57" s="1" t="s">
        <v>118</v>
      </c>
      <c r="CN57" s="1">
        <v>8</v>
      </c>
      <c r="CO57" s="1" t="s">
        <v>119</v>
      </c>
      <c r="CP57" s="1">
        <v>1</v>
      </c>
      <c r="CQ57" s="1" t="s">
        <v>106</v>
      </c>
      <c r="CR57" s="1">
        <v>1</v>
      </c>
      <c r="CS57" s="1" t="s">
        <v>106</v>
      </c>
      <c r="CT57" s="1" t="s">
        <v>118</v>
      </c>
      <c r="CU57" s="1">
        <v>2.1</v>
      </c>
      <c r="CV57" s="1" t="s">
        <v>118</v>
      </c>
      <c r="CW57" s="1">
        <v>1</v>
      </c>
      <c r="CX57" s="1">
        <v>4</v>
      </c>
      <c r="CY57" s="1" t="s">
        <v>180</v>
      </c>
    </row>
    <row r="58" spans="1:103" x14ac:dyDescent="0.25">
      <c r="A58" s="3">
        <v>44454</v>
      </c>
      <c r="B58" s="1">
        <v>102</v>
      </c>
      <c r="C58" s="1">
        <v>4267</v>
      </c>
      <c r="D58" s="1" t="s">
        <v>87</v>
      </c>
      <c r="E58" s="1" t="s">
        <v>410</v>
      </c>
      <c r="F58" s="1">
        <v>2021</v>
      </c>
      <c r="G58" s="7">
        <v>44431</v>
      </c>
      <c r="H58" s="1" t="s">
        <v>104</v>
      </c>
      <c r="I58" s="1" t="s">
        <v>129</v>
      </c>
      <c r="J58" s="1" t="s">
        <v>1355</v>
      </c>
      <c r="K58" s="1" t="s">
        <v>411</v>
      </c>
      <c r="L58" s="1" t="s">
        <v>1074</v>
      </c>
      <c r="M58" s="1">
        <v>50</v>
      </c>
      <c r="N58" s="1" t="s">
        <v>125</v>
      </c>
      <c r="O58" s="1" t="s">
        <v>92</v>
      </c>
      <c r="P58" s="1">
        <v>2</v>
      </c>
      <c r="Q58" s="1" t="s">
        <v>106</v>
      </c>
      <c r="R58" s="1">
        <v>1</v>
      </c>
      <c r="S58" s="1" t="s">
        <v>106</v>
      </c>
      <c r="T58" s="1">
        <v>1</v>
      </c>
      <c r="U58" s="1" t="s">
        <v>106</v>
      </c>
      <c r="V58" s="1" t="s">
        <v>104</v>
      </c>
      <c r="W58" s="1">
        <v>4</v>
      </c>
      <c r="X58" s="1" t="s">
        <v>180</v>
      </c>
      <c r="Y58" s="1">
        <v>0.25</v>
      </c>
      <c r="Z58" s="1" t="s">
        <v>106</v>
      </c>
      <c r="AA58" s="1">
        <v>2</v>
      </c>
      <c r="AB58" s="1">
        <v>0.5</v>
      </c>
      <c r="AC58" s="1">
        <v>16</v>
      </c>
      <c r="AD58" s="1" t="s">
        <v>180</v>
      </c>
      <c r="AE58" s="1">
        <v>2</v>
      </c>
      <c r="AF58" s="1" t="s">
        <v>106</v>
      </c>
      <c r="AG58" s="1">
        <v>160</v>
      </c>
      <c r="AH58" s="1" t="s">
        <v>180</v>
      </c>
      <c r="AI58" s="1">
        <f t="shared" si="0"/>
        <v>3</v>
      </c>
      <c r="AJ58" s="1" t="s">
        <v>88</v>
      </c>
      <c r="AK58" s="1" t="s">
        <v>412</v>
      </c>
      <c r="AL58" s="1">
        <v>1</v>
      </c>
      <c r="AM58" s="1">
        <v>2107204</v>
      </c>
      <c r="AN58" s="1">
        <v>70</v>
      </c>
      <c r="AO58" s="1">
        <v>504</v>
      </c>
      <c r="AP58" s="1">
        <v>289088</v>
      </c>
      <c r="AQ58" s="1">
        <v>30102</v>
      </c>
      <c r="AR58" s="1">
        <v>67641</v>
      </c>
      <c r="AS58" s="1">
        <v>598</v>
      </c>
      <c r="AT58" s="1">
        <v>39.6</v>
      </c>
      <c r="AU58" s="1">
        <v>236</v>
      </c>
      <c r="AV58" s="1">
        <v>15</v>
      </c>
      <c r="AW58" s="1">
        <v>16</v>
      </c>
      <c r="AX58" s="1">
        <v>19</v>
      </c>
      <c r="AY58" s="1">
        <v>15</v>
      </c>
      <c r="AZ58" s="1">
        <v>6</v>
      </c>
      <c r="BA58" s="1">
        <v>20</v>
      </c>
      <c r="BB58" s="1">
        <v>26</v>
      </c>
      <c r="BC58" s="1" t="s">
        <v>96</v>
      </c>
      <c r="BD58" s="1" t="s">
        <v>97</v>
      </c>
      <c r="BE58" s="1" t="s">
        <v>1036</v>
      </c>
      <c r="BF58" s="1"/>
      <c r="BG58" s="1"/>
      <c r="BH58" s="1"/>
      <c r="BI58" s="1" t="s">
        <v>54</v>
      </c>
      <c r="BJ58" s="1"/>
      <c r="BK58" s="1" t="s">
        <v>54</v>
      </c>
      <c r="BL58" s="1" t="s">
        <v>128</v>
      </c>
      <c r="BM58" s="1"/>
      <c r="BN58" s="1" t="s">
        <v>106</v>
      </c>
      <c r="BO58" s="1" t="s">
        <v>106</v>
      </c>
      <c r="BP58" s="1" t="s">
        <v>180</v>
      </c>
      <c r="BQ58" s="1" t="s">
        <v>106</v>
      </c>
      <c r="BR58" s="1" t="s">
        <v>180</v>
      </c>
      <c r="BS58" s="1" t="s">
        <v>180</v>
      </c>
      <c r="BT58" s="1" t="s">
        <v>413</v>
      </c>
      <c r="BU58" s="1" t="s">
        <v>100</v>
      </c>
      <c r="BV58" s="1" t="s">
        <v>101</v>
      </c>
      <c r="BW58" s="1" t="s">
        <v>102</v>
      </c>
      <c r="BX58" s="1">
        <v>99.834000000000003</v>
      </c>
      <c r="BY58" s="1">
        <v>100</v>
      </c>
      <c r="BZ58" s="1">
        <v>19946</v>
      </c>
      <c r="CA58" s="1">
        <v>21151</v>
      </c>
      <c r="CB58" s="1">
        <v>1206</v>
      </c>
      <c r="CC58" s="1">
        <v>1</v>
      </c>
      <c r="CD58" s="1" t="s">
        <v>129</v>
      </c>
      <c r="CE58" s="1" t="s">
        <v>88</v>
      </c>
      <c r="CF58" s="1">
        <v>1313</v>
      </c>
      <c r="CG58" s="1" t="s">
        <v>222</v>
      </c>
      <c r="CH58" s="1">
        <v>934</v>
      </c>
      <c r="CI58" s="1">
        <v>1.65343E-3</v>
      </c>
      <c r="CJ58" s="1">
        <v>13</v>
      </c>
      <c r="CK58" s="1">
        <v>16</v>
      </c>
      <c r="CL58" s="1">
        <v>47</v>
      </c>
      <c r="CM58" s="1" t="s">
        <v>106</v>
      </c>
      <c r="CN58" s="1">
        <v>2</v>
      </c>
      <c r="CO58" s="1" t="s">
        <v>119</v>
      </c>
      <c r="CP58" s="1">
        <v>1</v>
      </c>
      <c r="CQ58" s="1" t="s">
        <v>106</v>
      </c>
      <c r="CR58" s="1">
        <v>1</v>
      </c>
      <c r="CS58" s="1" t="s">
        <v>106</v>
      </c>
      <c r="CT58" s="1" t="s">
        <v>118</v>
      </c>
      <c r="CU58" s="1">
        <v>2.1</v>
      </c>
      <c r="CV58" s="1" t="s">
        <v>119</v>
      </c>
      <c r="CW58" s="1">
        <v>0.5</v>
      </c>
      <c r="CX58" s="1">
        <v>2</v>
      </c>
      <c r="CY58" s="1" t="s">
        <v>106</v>
      </c>
    </row>
    <row r="59" spans="1:103" x14ac:dyDescent="0.25">
      <c r="A59" s="3">
        <v>44454</v>
      </c>
      <c r="B59" s="1">
        <v>103</v>
      </c>
      <c r="C59" s="1">
        <v>4075</v>
      </c>
      <c r="D59" s="1" t="s">
        <v>87</v>
      </c>
      <c r="E59" s="1" t="s">
        <v>414</v>
      </c>
      <c r="F59" s="1">
        <v>2021</v>
      </c>
      <c r="G59" s="7">
        <v>44538</v>
      </c>
      <c r="H59" s="1" t="s">
        <v>104</v>
      </c>
      <c r="I59" s="1" t="s">
        <v>129</v>
      </c>
      <c r="J59" s="1" t="s">
        <v>1357</v>
      </c>
      <c r="K59" s="1" t="s">
        <v>415</v>
      </c>
      <c r="L59" s="1" t="s">
        <v>1075</v>
      </c>
      <c r="M59" s="1">
        <v>65</v>
      </c>
      <c r="N59" s="1" t="s">
        <v>125</v>
      </c>
      <c r="O59" s="1" t="s">
        <v>92</v>
      </c>
      <c r="P59" s="1">
        <v>8</v>
      </c>
      <c r="Q59" s="1" t="s">
        <v>180</v>
      </c>
      <c r="R59" s="1">
        <v>2</v>
      </c>
      <c r="S59" s="1" t="s">
        <v>180</v>
      </c>
      <c r="T59" s="1">
        <v>1</v>
      </c>
      <c r="U59" s="1" t="s">
        <v>106</v>
      </c>
      <c r="V59" s="1" t="s">
        <v>104</v>
      </c>
      <c r="W59" s="1">
        <v>8</v>
      </c>
      <c r="X59" s="1" t="s">
        <v>180</v>
      </c>
      <c r="Y59" s="1">
        <v>1</v>
      </c>
      <c r="Z59" s="1" t="s">
        <v>180</v>
      </c>
      <c r="AA59" s="1">
        <v>2</v>
      </c>
      <c r="AB59" s="1">
        <v>0.5</v>
      </c>
      <c r="AC59" s="1">
        <v>16</v>
      </c>
      <c r="AD59" s="1" t="s">
        <v>180</v>
      </c>
      <c r="AE59" s="1">
        <v>2</v>
      </c>
      <c r="AF59" s="1" t="s">
        <v>106</v>
      </c>
      <c r="AG59" s="1">
        <v>160</v>
      </c>
      <c r="AH59" s="1" t="s">
        <v>180</v>
      </c>
      <c r="AI59" s="1">
        <v>5</v>
      </c>
      <c r="AJ59" s="1" t="s">
        <v>88</v>
      </c>
      <c r="AK59" s="1" t="s">
        <v>416</v>
      </c>
      <c r="AL59" s="1">
        <v>1</v>
      </c>
      <c r="AM59" s="1">
        <v>2046621</v>
      </c>
      <c r="AN59" s="1">
        <v>62</v>
      </c>
      <c r="AO59" s="1">
        <v>518</v>
      </c>
      <c r="AP59" s="1">
        <v>234776</v>
      </c>
      <c r="AQ59" s="1">
        <v>33010</v>
      </c>
      <c r="AR59" s="1">
        <v>71084</v>
      </c>
      <c r="AS59" s="1">
        <v>396</v>
      </c>
      <c r="AT59" s="1">
        <v>39.799999999999997</v>
      </c>
      <c r="AU59" s="1">
        <v>320</v>
      </c>
      <c r="AV59" s="1">
        <v>4</v>
      </c>
      <c r="AW59" s="1">
        <v>16</v>
      </c>
      <c r="AX59" s="1">
        <v>19</v>
      </c>
      <c r="AY59" s="1">
        <v>15</v>
      </c>
      <c r="AZ59" s="1">
        <v>6</v>
      </c>
      <c r="BA59" s="1">
        <v>20</v>
      </c>
      <c r="BB59" s="1">
        <v>1</v>
      </c>
      <c r="BC59" s="1" t="s">
        <v>96</v>
      </c>
      <c r="BD59" s="1" t="s">
        <v>97</v>
      </c>
      <c r="BE59" s="1" t="s">
        <v>1036</v>
      </c>
      <c r="BF59" s="1"/>
      <c r="BG59" s="1"/>
      <c r="BH59" s="1"/>
      <c r="BI59" s="1" t="s">
        <v>1036</v>
      </c>
      <c r="BJ59" s="1" t="s">
        <v>53</v>
      </c>
      <c r="BK59" s="1" t="s">
        <v>54</v>
      </c>
      <c r="BL59" s="1"/>
      <c r="BM59" s="1"/>
      <c r="BN59" s="1" t="s">
        <v>106</v>
      </c>
      <c r="BO59" s="1" t="s">
        <v>180</v>
      </c>
      <c r="BP59" s="1" t="s">
        <v>180</v>
      </c>
      <c r="BQ59" s="1" t="s">
        <v>106</v>
      </c>
      <c r="BR59" s="1" t="s">
        <v>180</v>
      </c>
      <c r="BS59" s="1" t="s">
        <v>180</v>
      </c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 t="s">
        <v>116</v>
      </c>
      <c r="CE59" s="1" t="s">
        <v>88</v>
      </c>
      <c r="CF59" s="1">
        <v>1313</v>
      </c>
      <c r="CG59" s="1" t="s">
        <v>417</v>
      </c>
      <c r="CH59" s="1">
        <v>983</v>
      </c>
      <c r="CI59" s="1">
        <v>4.0999199999999997E-4</v>
      </c>
      <c r="CJ59" s="1">
        <v>13</v>
      </c>
      <c r="CK59" s="1">
        <v>11</v>
      </c>
      <c r="CL59" s="1">
        <v>16</v>
      </c>
      <c r="CM59" s="1" t="s">
        <v>118</v>
      </c>
      <c r="CN59" s="1">
        <v>8</v>
      </c>
      <c r="CO59" s="1" t="s">
        <v>118</v>
      </c>
      <c r="CP59" s="1">
        <v>2</v>
      </c>
      <c r="CQ59" s="1" t="s">
        <v>119</v>
      </c>
      <c r="CR59" s="1">
        <v>2</v>
      </c>
      <c r="CS59" s="1" t="s">
        <v>180</v>
      </c>
      <c r="CT59" s="1" t="s">
        <v>118</v>
      </c>
      <c r="CU59" s="1">
        <v>2.1</v>
      </c>
      <c r="CV59" s="1" t="s">
        <v>118</v>
      </c>
      <c r="CW59" s="1">
        <v>1</v>
      </c>
      <c r="CX59" s="1">
        <v>4</v>
      </c>
      <c r="CY59" s="1" t="s">
        <v>180</v>
      </c>
    </row>
    <row r="60" spans="1:103" x14ac:dyDescent="0.25">
      <c r="A60" s="3">
        <v>44454</v>
      </c>
      <c r="B60" s="1">
        <v>104</v>
      </c>
      <c r="C60" s="1">
        <v>4249</v>
      </c>
      <c r="D60" s="1" t="s">
        <v>87</v>
      </c>
      <c r="E60" s="1" t="s">
        <v>418</v>
      </c>
      <c r="F60" s="1">
        <v>2021</v>
      </c>
      <c r="G60" s="7">
        <v>44429</v>
      </c>
      <c r="H60" s="1" t="s">
        <v>104</v>
      </c>
      <c r="I60" s="1" t="s">
        <v>129</v>
      </c>
      <c r="J60" s="1" t="s">
        <v>1395</v>
      </c>
      <c r="K60" s="1" t="s">
        <v>419</v>
      </c>
      <c r="L60" s="1" t="s">
        <v>1076</v>
      </c>
      <c r="M60" s="1">
        <v>49</v>
      </c>
      <c r="N60" s="1" t="s">
        <v>91</v>
      </c>
      <c r="O60" s="1" t="s">
        <v>214</v>
      </c>
      <c r="P60" s="1">
        <v>2</v>
      </c>
      <c r="Q60" s="1" t="s">
        <v>106</v>
      </c>
      <c r="R60" s="1">
        <v>1</v>
      </c>
      <c r="S60" s="1" t="s">
        <v>106</v>
      </c>
      <c r="T60" s="1">
        <v>1</v>
      </c>
      <c r="U60" s="1" t="s">
        <v>106</v>
      </c>
      <c r="V60" s="1" t="s">
        <v>104</v>
      </c>
      <c r="W60" s="1">
        <v>8</v>
      </c>
      <c r="X60" s="1" t="s">
        <v>180</v>
      </c>
      <c r="Y60" s="1">
        <v>1</v>
      </c>
      <c r="Z60" s="1" t="s">
        <v>180</v>
      </c>
      <c r="AA60" s="1">
        <v>2</v>
      </c>
      <c r="AB60" s="1">
        <v>0.5</v>
      </c>
      <c r="AC60" s="1">
        <v>8</v>
      </c>
      <c r="AD60" s="1" t="s">
        <v>180</v>
      </c>
      <c r="AE60" s="1">
        <v>4</v>
      </c>
      <c r="AF60" s="1" t="s">
        <v>106</v>
      </c>
      <c r="AG60" s="1">
        <v>320</v>
      </c>
      <c r="AH60" s="1" t="s">
        <v>180</v>
      </c>
      <c r="AI60" s="1">
        <f t="shared" si="0"/>
        <v>4</v>
      </c>
      <c r="AJ60" s="1" t="s">
        <v>88</v>
      </c>
      <c r="AK60" s="1" t="s">
        <v>420</v>
      </c>
      <c r="AL60" s="1">
        <v>10</v>
      </c>
      <c r="AM60" s="1">
        <v>2111567</v>
      </c>
      <c r="AN60" s="1">
        <v>66</v>
      </c>
      <c r="AO60" s="1">
        <v>591</v>
      </c>
      <c r="AP60" s="1">
        <v>243658</v>
      </c>
      <c r="AQ60" s="1">
        <v>31993</v>
      </c>
      <c r="AR60" s="1">
        <v>84010</v>
      </c>
      <c r="AS60" s="1">
        <v>299</v>
      </c>
      <c r="AT60" s="1">
        <v>39.5</v>
      </c>
      <c r="AU60" s="1" t="s">
        <v>421</v>
      </c>
      <c r="AV60" s="1">
        <v>12</v>
      </c>
      <c r="AW60" s="1">
        <v>19</v>
      </c>
      <c r="AX60" s="1">
        <v>2</v>
      </c>
      <c r="AY60" s="1">
        <v>17</v>
      </c>
      <c r="AZ60" s="1">
        <v>6</v>
      </c>
      <c r="BA60" s="1" t="s">
        <v>422</v>
      </c>
      <c r="BB60" s="1">
        <v>1120</v>
      </c>
      <c r="BC60" s="1" t="s">
        <v>96</v>
      </c>
      <c r="BD60" s="1" t="s">
        <v>97</v>
      </c>
      <c r="BE60" s="1" t="s">
        <v>1036</v>
      </c>
      <c r="BF60" s="1"/>
      <c r="BG60" s="1"/>
      <c r="BH60" s="1"/>
      <c r="BI60" s="1" t="s">
        <v>53</v>
      </c>
      <c r="BJ60" s="1" t="s">
        <v>53</v>
      </c>
      <c r="BK60" s="1"/>
      <c r="BL60" s="1" t="s">
        <v>115</v>
      </c>
      <c r="BM60" s="1"/>
      <c r="BN60" s="1" t="s">
        <v>106</v>
      </c>
      <c r="BO60" s="1" t="s">
        <v>180</v>
      </c>
      <c r="BP60" s="1" t="s">
        <v>180</v>
      </c>
      <c r="BQ60" s="1" t="s">
        <v>106</v>
      </c>
      <c r="BR60" s="1" t="s">
        <v>180</v>
      </c>
      <c r="BS60" s="1" t="s">
        <v>180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 t="s">
        <v>116</v>
      </c>
      <c r="CE60" s="1" t="s">
        <v>88</v>
      </c>
      <c r="CF60" s="1">
        <v>1313</v>
      </c>
      <c r="CG60" s="1" t="s">
        <v>117</v>
      </c>
      <c r="CH60" s="1">
        <v>870</v>
      </c>
      <c r="CI60" s="1">
        <v>3.4311099999999998E-3</v>
      </c>
      <c r="CJ60" s="1">
        <v>17</v>
      </c>
      <c r="CK60" s="1">
        <v>92</v>
      </c>
      <c r="CL60" s="1">
        <v>8</v>
      </c>
      <c r="CM60" s="1" t="s">
        <v>106</v>
      </c>
      <c r="CN60" s="1">
        <v>1</v>
      </c>
      <c r="CO60" s="1" t="s">
        <v>106</v>
      </c>
      <c r="CP60" s="1">
        <v>0.5</v>
      </c>
      <c r="CQ60" s="1" t="s">
        <v>106</v>
      </c>
      <c r="CR60" s="1">
        <v>0.5</v>
      </c>
      <c r="CS60" s="1" t="s">
        <v>106</v>
      </c>
      <c r="CT60" s="1" t="s">
        <v>118</v>
      </c>
      <c r="CU60" s="1">
        <v>2.1</v>
      </c>
      <c r="CV60" s="1" t="s">
        <v>119</v>
      </c>
      <c r="CW60" s="1">
        <v>0.5</v>
      </c>
      <c r="CX60" s="1">
        <v>2</v>
      </c>
      <c r="CY60" s="1" t="s">
        <v>106</v>
      </c>
    </row>
    <row r="61" spans="1:103" x14ac:dyDescent="0.25">
      <c r="A61" s="3">
        <v>44454</v>
      </c>
      <c r="B61" s="1">
        <v>105</v>
      </c>
      <c r="C61" s="1">
        <v>4167</v>
      </c>
      <c r="D61" s="1" t="s">
        <v>87</v>
      </c>
      <c r="E61" s="1" t="s">
        <v>423</v>
      </c>
      <c r="F61" s="1">
        <v>2021</v>
      </c>
      <c r="G61" s="7">
        <v>44425</v>
      </c>
      <c r="H61" s="1" t="s">
        <v>104</v>
      </c>
      <c r="I61" s="1" t="s">
        <v>129</v>
      </c>
      <c r="J61" s="1" t="s">
        <v>1356</v>
      </c>
      <c r="K61" s="1" t="s">
        <v>424</v>
      </c>
      <c r="L61" s="1" t="s">
        <v>1077</v>
      </c>
      <c r="M61" s="1">
        <v>7</v>
      </c>
      <c r="N61" s="1" t="s">
        <v>91</v>
      </c>
      <c r="O61" s="1" t="s">
        <v>214</v>
      </c>
      <c r="P61" s="1">
        <v>2</v>
      </c>
      <c r="Q61" s="1" t="s">
        <v>106</v>
      </c>
      <c r="R61" s="1">
        <v>1</v>
      </c>
      <c r="S61" s="1" t="s">
        <v>106</v>
      </c>
      <c r="T61" s="1">
        <v>0.5</v>
      </c>
      <c r="U61" s="1" t="s">
        <v>106</v>
      </c>
      <c r="V61" s="1" t="s">
        <v>104</v>
      </c>
      <c r="W61" s="1">
        <v>4</v>
      </c>
      <c r="X61" s="1" t="s">
        <v>180</v>
      </c>
      <c r="Y61" s="1">
        <v>0.25</v>
      </c>
      <c r="Z61" s="1" t="s">
        <v>106</v>
      </c>
      <c r="AA61" s="1">
        <v>2</v>
      </c>
      <c r="AB61" s="1">
        <v>0.5</v>
      </c>
      <c r="AC61" s="1">
        <v>16</v>
      </c>
      <c r="AD61" s="1" t="s">
        <v>180</v>
      </c>
      <c r="AE61" s="1">
        <v>2</v>
      </c>
      <c r="AF61" s="1" t="s">
        <v>106</v>
      </c>
      <c r="AG61" s="1">
        <v>160</v>
      </c>
      <c r="AH61" s="1" t="s">
        <v>106</v>
      </c>
      <c r="AI61" s="1">
        <f t="shared" si="0"/>
        <v>2</v>
      </c>
      <c r="AJ61" s="1" t="s">
        <v>104</v>
      </c>
      <c r="AK61" s="1" t="s">
        <v>425</v>
      </c>
      <c r="AL61" s="1">
        <v>1</v>
      </c>
      <c r="AM61" s="1">
        <v>2071248</v>
      </c>
      <c r="AN61" s="1">
        <v>55</v>
      </c>
      <c r="AO61" s="1">
        <v>585</v>
      </c>
      <c r="AP61" s="1">
        <v>171764</v>
      </c>
      <c r="AQ61" s="1">
        <v>37659</v>
      </c>
      <c r="AR61" s="1">
        <v>71761</v>
      </c>
      <c r="AS61" s="1">
        <v>299</v>
      </c>
      <c r="AT61" s="1">
        <v>39.6</v>
      </c>
      <c r="AU61" s="1">
        <v>236</v>
      </c>
      <c r="AV61" s="1">
        <v>15</v>
      </c>
      <c r="AW61" s="1">
        <v>16</v>
      </c>
      <c r="AX61" s="1">
        <v>19</v>
      </c>
      <c r="AY61" s="1">
        <v>15</v>
      </c>
      <c r="AZ61" s="1">
        <v>6</v>
      </c>
      <c r="BA61" s="1">
        <v>20</v>
      </c>
      <c r="BB61" s="1">
        <v>26</v>
      </c>
      <c r="BC61" s="1" t="s">
        <v>96</v>
      </c>
      <c r="BD61" s="1" t="s">
        <v>97</v>
      </c>
      <c r="BE61" s="1" t="s">
        <v>1036</v>
      </c>
      <c r="BF61" s="1"/>
      <c r="BG61" s="1" t="s">
        <v>183</v>
      </c>
      <c r="BH61" s="1"/>
      <c r="BI61" s="1" t="s">
        <v>54</v>
      </c>
      <c r="BJ61" s="1"/>
      <c r="BK61" s="1" t="s">
        <v>54</v>
      </c>
      <c r="BL61" s="1" t="s">
        <v>128</v>
      </c>
      <c r="BM61" s="1"/>
      <c r="BN61" s="1" t="s">
        <v>106</v>
      </c>
      <c r="BO61" s="1" t="s">
        <v>106</v>
      </c>
      <c r="BP61" s="1" t="s">
        <v>180</v>
      </c>
      <c r="BQ61" s="1" t="s">
        <v>180</v>
      </c>
      <c r="BR61" s="1" t="s">
        <v>180</v>
      </c>
      <c r="BS61" s="1" t="s">
        <v>180</v>
      </c>
      <c r="BT61" s="1" t="s">
        <v>426</v>
      </c>
      <c r="BU61" s="1" t="s">
        <v>100</v>
      </c>
      <c r="BV61" s="1" t="s">
        <v>101</v>
      </c>
      <c r="BW61" s="1" t="s">
        <v>102</v>
      </c>
      <c r="BX61" s="1">
        <v>99.834000000000003</v>
      </c>
      <c r="BY61" s="1">
        <v>100</v>
      </c>
      <c r="BZ61" s="1">
        <v>69564</v>
      </c>
      <c r="CA61" s="1">
        <v>70769</v>
      </c>
      <c r="CB61" s="1">
        <v>1206</v>
      </c>
      <c r="CC61" s="1">
        <v>1</v>
      </c>
      <c r="CD61" s="1" t="s">
        <v>129</v>
      </c>
      <c r="CE61" s="1" t="s">
        <v>88</v>
      </c>
      <c r="CF61" s="1">
        <v>1313</v>
      </c>
      <c r="CG61" s="1" t="s">
        <v>222</v>
      </c>
      <c r="CH61" s="1">
        <v>949</v>
      </c>
      <c r="CI61" s="1">
        <v>1.2626499999999999E-3</v>
      </c>
      <c r="CJ61" s="1">
        <v>13</v>
      </c>
      <c r="CK61" s="1">
        <v>16</v>
      </c>
      <c r="CL61" s="1">
        <v>47</v>
      </c>
      <c r="CM61" s="1" t="s">
        <v>106</v>
      </c>
      <c r="CN61" s="1">
        <v>2</v>
      </c>
      <c r="CO61" s="1" t="s">
        <v>119</v>
      </c>
      <c r="CP61" s="1">
        <v>1</v>
      </c>
      <c r="CQ61" s="1" t="s">
        <v>106</v>
      </c>
      <c r="CR61" s="1">
        <v>1</v>
      </c>
      <c r="CS61" s="1" t="s">
        <v>106</v>
      </c>
      <c r="CT61" s="1" t="s">
        <v>118</v>
      </c>
      <c r="CU61" s="1">
        <v>2.1</v>
      </c>
      <c r="CV61" s="1" t="s">
        <v>119</v>
      </c>
      <c r="CW61" s="1">
        <v>0.5</v>
      </c>
      <c r="CX61" s="1">
        <v>2</v>
      </c>
      <c r="CY61" s="1" t="s">
        <v>106</v>
      </c>
    </row>
    <row r="62" spans="1:103" x14ac:dyDescent="0.25">
      <c r="A62" s="3">
        <v>44266</v>
      </c>
      <c r="B62" s="1">
        <v>106</v>
      </c>
      <c r="C62" s="1">
        <v>6178</v>
      </c>
      <c r="D62" s="1" t="s">
        <v>87</v>
      </c>
      <c r="E62" s="1" t="s">
        <v>427</v>
      </c>
      <c r="F62" s="1">
        <v>2021</v>
      </c>
      <c r="G62" s="7">
        <v>44498</v>
      </c>
      <c r="H62" s="1" t="s">
        <v>104</v>
      </c>
      <c r="I62" s="1" t="s">
        <v>428</v>
      </c>
      <c r="J62" s="1" t="s">
        <v>1365</v>
      </c>
      <c r="K62" s="1" t="s">
        <v>429</v>
      </c>
      <c r="L62" s="1" t="s">
        <v>1078</v>
      </c>
      <c r="M62" s="1">
        <v>31</v>
      </c>
      <c r="N62" s="1" t="s">
        <v>91</v>
      </c>
      <c r="O62" s="1" t="s">
        <v>430</v>
      </c>
      <c r="P62" s="1">
        <v>1</v>
      </c>
      <c r="Q62" s="1" t="s">
        <v>106</v>
      </c>
      <c r="R62" s="1">
        <v>1</v>
      </c>
      <c r="S62" s="1" t="s">
        <v>106</v>
      </c>
      <c r="T62" s="1">
        <v>0.5</v>
      </c>
      <c r="U62" s="1" t="s">
        <v>106</v>
      </c>
      <c r="V62" s="1" t="s">
        <v>104</v>
      </c>
      <c r="W62" s="1">
        <v>8</v>
      </c>
      <c r="X62" s="1" t="s">
        <v>180</v>
      </c>
      <c r="Y62" s="1">
        <v>0.25</v>
      </c>
      <c r="Z62" s="1" t="s">
        <v>106</v>
      </c>
      <c r="AA62" s="1">
        <v>2</v>
      </c>
      <c r="AB62" s="1">
        <v>0.25</v>
      </c>
      <c r="AC62" s="1">
        <v>0.25</v>
      </c>
      <c r="AD62" s="1" t="s">
        <v>106</v>
      </c>
      <c r="AE62" s="1">
        <v>2</v>
      </c>
      <c r="AF62" s="1" t="s">
        <v>106</v>
      </c>
      <c r="AG62" s="1">
        <v>10</v>
      </c>
      <c r="AH62" s="1" t="s">
        <v>180</v>
      </c>
      <c r="AI62" s="1">
        <f t="shared" si="0"/>
        <v>2</v>
      </c>
      <c r="AJ62" s="1" t="s">
        <v>104</v>
      </c>
      <c r="AK62" s="1" t="s">
        <v>431</v>
      </c>
      <c r="AL62" s="1">
        <v>111</v>
      </c>
      <c r="AM62" s="1">
        <v>2063868</v>
      </c>
      <c r="AN62" s="1">
        <v>52</v>
      </c>
      <c r="AO62" s="1">
        <v>575</v>
      </c>
      <c r="AP62" s="1">
        <v>328569</v>
      </c>
      <c r="AQ62" s="1">
        <v>39689</v>
      </c>
      <c r="AR62" s="1">
        <v>105174</v>
      </c>
      <c r="AS62" s="1">
        <v>794</v>
      </c>
      <c r="AT62" s="1">
        <v>39.6</v>
      </c>
      <c r="AU62" s="1">
        <v>1390</v>
      </c>
      <c r="AV62" s="1">
        <v>10</v>
      </c>
      <c r="AW62" s="1">
        <v>13</v>
      </c>
      <c r="AX62" s="1">
        <v>1</v>
      </c>
      <c r="AY62" s="1">
        <v>43</v>
      </c>
      <c r="AZ62" s="1">
        <v>98</v>
      </c>
      <c r="BA62" s="1">
        <v>1</v>
      </c>
      <c r="BB62" s="1">
        <v>20</v>
      </c>
      <c r="BC62" s="1"/>
      <c r="BD62" s="1"/>
      <c r="BE62" s="1"/>
      <c r="BF62" s="1"/>
      <c r="BG62" s="1"/>
      <c r="BH62" s="1"/>
      <c r="BI62" s="1" t="s">
        <v>54</v>
      </c>
      <c r="BJ62" s="1"/>
      <c r="BK62" s="1" t="s">
        <v>54</v>
      </c>
      <c r="BL62" s="1"/>
      <c r="BM62" s="1"/>
      <c r="BN62" s="1" t="s">
        <v>106</v>
      </c>
      <c r="BO62" s="1" t="s">
        <v>106</v>
      </c>
      <c r="BP62" s="1" t="s">
        <v>180</v>
      </c>
      <c r="BQ62" s="1" t="s">
        <v>106</v>
      </c>
      <c r="BR62" s="1" t="s">
        <v>106</v>
      </c>
      <c r="BS62" s="1" t="s">
        <v>106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 t="s">
        <v>432</v>
      </c>
      <c r="CE62" s="1" t="s">
        <v>104</v>
      </c>
      <c r="CF62" s="1">
        <v>1313</v>
      </c>
      <c r="CG62" s="1" t="s">
        <v>433</v>
      </c>
      <c r="CH62" s="1">
        <v>906</v>
      </c>
      <c r="CI62" s="1">
        <v>2.40836E-3</v>
      </c>
      <c r="CJ62" s="1">
        <v>15</v>
      </c>
      <c r="CK62" s="1">
        <v>16</v>
      </c>
      <c r="CL62" s="1">
        <v>8</v>
      </c>
      <c r="CM62" s="1" t="s">
        <v>106</v>
      </c>
      <c r="CN62" s="1">
        <v>1</v>
      </c>
      <c r="CO62" s="1" t="s">
        <v>106</v>
      </c>
      <c r="CP62" s="1">
        <v>0.5</v>
      </c>
      <c r="CQ62" s="1" t="s">
        <v>106</v>
      </c>
      <c r="CR62" s="1">
        <v>0.5</v>
      </c>
      <c r="CS62" s="1" t="s">
        <v>106</v>
      </c>
      <c r="CT62" s="1" t="s">
        <v>118</v>
      </c>
      <c r="CU62" s="1">
        <v>2.1</v>
      </c>
      <c r="CV62" s="1" t="s">
        <v>119</v>
      </c>
      <c r="CW62" s="1">
        <v>0.5</v>
      </c>
      <c r="CX62" s="1">
        <v>1</v>
      </c>
      <c r="CY62" s="1" t="s">
        <v>106</v>
      </c>
    </row>
    <row r="63" spans="1:103" x14ac:dyDescent="0.25">
      <c r="A63" s="3">
        <v>44266</v>
      </c>
      <c r="B63" s="1">
        <v>107</v>
      </c>
      <c r="C63" s="1">
        <v>4800</v>
      </c>
      <c r="D63" s="1" t="s">
        <v>87</v>
      </c>
      <c r="E63" s="1" t="s">
        <v>434</v>
      </c>
      <c r="F63" s="1">
        <v>2021</v>
      </c>
      <c r="G63" s="7">
        <v>44454</v>
      </c>
      <c r="H63" s="1" t="s">
        <v>104</v>
      </c>
      <c r="I63" s="1" t="s">
        <v>150</v>
      </c>
      <c r="J63" s="1" t="s">
        <v>1367</v>
      </c>
      <c r="K63" s="1" t="s">
        <v>435</v>
      </c>
      <c r="L63" s="1" t="s">
        <v>1079</v>
      </c>
      <c r="M63" s="1">
        <v>15</v>
      </c>
      <c r="N63" s="1" t="s">
        <v>91</v>
      </c>
      <c r="O63" s="1" t="s">
        <v>92</v>
      </c>
      <c r="P63" s="1">
        <v>2</v>
      </c>
      <c r="Q63" s="1" t="s">
        <v>106</v>
      </c>
      <c r="R63" s="1">
        <v>1</v>
      </c>
      <c r="S63" s="1" t="s">
        <v>106</v>
      </c>
      <c r="T63" s="1">
        <v>0.5</v>
      </c>
      <c r="U63" s="1" t="s">
        <v>106</v>
      </c>
      <c r="V63" s="1" t="s">
        <v>104</v>
      </c>
      <c r="W63" s="1">
        <v>8</v>
      </c>
      <c r="X63" s="1" t="s">
        <v>180</v>
      </c>
      <c r="Y63" s="1">
        <v>0.25</v>
      </c>
      <c r="Z63" s="1" t="s">
        <v>106</v>
      </c>
      <c r="AA63" s="1">
        <v>2</v>
      </c>
      <c r="AB63" s="1">
        <v>0.5</v>
      </c>
      <c r="AC63" s="1">
        <v>16</v>
      </c>
      <c r="AD63" s="1" t="s">
        <v>180</v>
      </c>
      <c r="AE63" s="1">
        <v>2</v>
      </c>
      <c r="AF63" s="1" t="s">
        <v>106</v>
      </c>
      <c r="AG63" s="1">
        <v>160</v>
      </c>
      <c r="AH63" s="1" t="s">
        <v>106</v>
      </c>
      <c r="AI63" s="1">
        <f t="shared" si="0"/>
        <v>2</v>
      </c>
      <c r="AJ63" s="1" t="s">
        <v>104</v>
      </c>
      <c r="AK63" s="1" t="s">
        <v>436</v>
      </c>
      <c r="AL63" s="1">
        <v>6</v>
      </c>
      <c r="AM63" s="1">
        <v>2163101</v>
      </c>
      <c r="AN63" s="1">
        <v>77</v>
      </c>
      <c r="AO63" s="1">
        <v>529</v>
      </c>
      <c r="AP63" s="1">
        <v>311408</v>
      </c>
      <c r="AQ63" s="1">
        <v>28092</v>
      </c>
      <c r="AR63" s="1">
        <v>90709</v>
      </c>
      <c r="AS63" s="1">
        <v>298</v>
      </c>
      <c r="AT63" s="1">
        <v>39.6</v>
      </c>
      <c r="AU63" s="1">
        <v>11921</v>
      </c>
      <c r="AV63" s="1">
        <v>7</v>
      </c>
      <c r="AW63" s="1">
        <v>11</v>
      </c>
      <c r="AX63" s="1">
        <v>10</v>
      </c>
      <c r="AY63" s="1">
        <v>1</v>
      </c>
      <c r="AZ63" s="1">
        <v>6</v>
      </c>
      <c r="BA63" s="1">
        <v>667</v>
      </c>
      <c r="BB63" s="1">
        <v>1</v>
      </c>
      <c r="BC63" s="1" t="s">
        <v>96</v>
      </c>
      <c r="BD63" s="1" t="s">
        <v>97</v>
      </c>
      <c r="BE63" s="1" t="s">
        <v>1036</v>
      </c>
      <c r="BF63" s="1"/>
      <c r="BG63" s="1"/>
      <c r="BH63" s="1"/>
      <c r="BI63" s="1" t="s">
        <v>54</v>
      </c>
      <c r="BJ63" s="1"/>
      <c r="BK63" s="1" t="s">
        <v>54</v>
      </c>
      <c r="BL63" s="1" t="s">
        <v>98</v>
      </c>
      <c r="BM63" s="1"/>
      <c r="BN63" s="1" t="s">
        <v>106</v>
      </c>
      <c r="BO63" s="1" t="s">
        <v>106</v>
      </c>
      <c r="BP63" s="1" t="s">
        <v>180</v>
      </c>
      <c r="BQ63" s="1" t="s">
        <v>106</v>
      </c>
      <c r="BR63" s="1" t="s">
        <v>180</v>
      </c>
      <c r="BS63" s="1" t="s">
        <v>180</v>
      </c>
      <c r="BT63" s="1" t="s">
        <v>437</v>
      </c>
      <c r="BU63" s="1" t="s">
        <v>100</v>
      </c>
      <c r="BV63" s="1" t="s">
        <v>101</v>
      </c>
      <c r="BW63" s="1" t="s">
        <v>102</v>
      </c>
      <c r="BX63" s="1">
        <v>100</v>
      </c>
      <c r="BY63" s="1">
        <v>100</v>
      </c>
      <c r="BZ63" s="1">
        <v>58362</v>
      </c>
      <c r="CA63" s="1">
        <v>59567</v>
      </c>
      <c r="CB63" s="1">
        <v>1</v>
      </c>
      <c r="CC63" s="1">
        <v>1206</v>
      </c>
      <c r="CD63" s="1" t="s">
        <v>201</v>
      </c>
      <c r="CE63" s="1" t="s">
        <v>88</v>
      </c>
      <c r="CF63" s="1">
        <v>1313</v>
      </c>
      <c r="CG63" s="1" t="s">
        <v>202</v>
      </c>
      <c r="CH63" s="1">
        <v>965</v>
      </c>
      <c r="CI63" s="1">
        <v>8.5582099999999999E-4</v>
      </c>
      <c r="CJ63" s="1">
        <v>17</v>
      </c>
      <c r="CK63" s="1">
        <v>12</v>
      </c>
      <c r="CL63" s="1">
        <v>8</v>
      </c>
      <c r="CM63" s="1" t="s">
        <v>106</v>
      </c>
      <c r="CN63" s="1">
        <v>1</v>
      </c>
      <c r="CO63" s="1" t="s">
        <v>106</v>
      </c>
      <c r="CP63" s="1">
        <v>0.5</v>
      </c>
      <c r="CQ63" s="1" t="s">
        <v>106</v>
      </c>
      <c r="CR63" s="1">
        <v>1</v>
      </c>
      <c r="CS63" s="1" t="s">
        <v>106</v>
      </c>
      <c r="CT63" s="1" t="s">
        <v>118</v>
      </c>
      <c r="CU63" s="1">
        <v>2.1</v>
      </c>
      <c r="CV63" s="1" t="s">
        <v>119</v>
      </c>
      <c r="CW63" s="1">
        <v>0.5</v>
      </c>
      <c r="CX63" s="1">
        <v>2</v>
      </c>
      <c r="CY63" s="1" t="s">
        <v>106</v>
      </c>
    </row>
    <row r="64" spans="1:103" x14ac:dyDescent="0.25">
      <c r="A64" s="3">
        <v>44266</v>
      </c>
      <c r="B64" s="1">
        <v>108</v>
      </c>
      <c r="C64" s="1">
        <v>5118</v>
      </c>
      <c r="D64" s="1" t="s">
        <v>87</v>
      </c>
      <c r="E64" s="1" t="s">
        <v>438</v>
      </c>
      <c r="F64" s="1">
        <v>2021</v>
      </c>
      <c r="G64" s="7">
        <v>44466</v>
      </c>
      <c r="H64" s="1" t="s">
        <v>104</v>
      </c>
      <c r="I64" s="1"/>
      <c r="J64" s="1" t="s">
        <v>1368</v>
      </c>
      <c r="K64" s="1" t="s">
        <v>439</v>
      </c>
      <c r="L64" s="1" t="s">
        <v>1080</v>
      </c>
      <c r="M64" s="1">
        <v>24</v>
      </c>
      <c r="N64" s="1" t="s">
        <v>91</v>
      </c>
      <c r="O64" s="1" t="s">
        <v>92</v>
      </c>
      <c r="P64" s="1">
        <v>0.12</v>
      </c>
      <c r="Q64" s="1" t="s">
        <v>106</v>
      </c>
      <c r="R64" s="1">
        <v>1</v>
      </c>
      <c r="S64" s="1" t="s">
        <v>106</v>
      </c>
      <c r="T64" s="1">
        <v>0.5</v>
      </c>
      <c r="U64" s="1" t="s">
        <v>106</v>
      </c>
      <c r="V64" s="1" t="s">
        <v>104</v>
      </c>
      <c r="W64" s="1">
        <v>0.12</v>
      </c>
      <c r="X64" s="1" t="s">
        <v>106</v>
      </c>
      <c r="Y64" s="1">
        <v>0.25</v>
      </c>
      <c r="Z64" s="1" t="s">
        <v>106</v>
      </c>
      <c r="AA64" s="1">
        <v>2</v>
      </c>
      <c r="AB64" s="1">
        <v>0.5</v>
      </c>
      <c r="AC64" s="1">
        <v>0.25</v>
      </c>
      <c r="AD64" s="1" t="s">
        <v>106</v>
      </c>
      <c r="AE64" s="1">
        <v>2</v>
      </c>
      <c r="AF64" s="1" t="s">
        <v>106</v>
      </c>
      <c r="AG64" s="1">
        <v>10</v>
      </c>
      <c r="AH64" s="1" t="s">
        <v>180</v>
      </c>
      <c r="AI64" s="1">
        <f t="shared" si="0"/>
        <v>1</v>
      </c>
      <c r="AJ64" s="1" t="s">
        <v>104</v>
      </c>
      <c r="AK64" s="1" t="s">
        <v>440</v>
      </c>
      <c r="AL64" s="1">
        <v>6</v>
      </c>
      <c r="AM64" s="1">
        <v>2162576</v>
      </c>
      <c r="AN64" s="1">
        <v>69</v>
      </c>
      <c r="AO64" s="1">
        <v>513</v>
      </c>
      <c r="AP64" s="1">
        <v>283318</v>
      </c>
      <c r="AQ64" s="1">
        <v>31341</v>
      </c>
      <c r="AR64" s="1">
        <v>85841</v>
      </c>
      <c r="AS64" s="1">
        <v>495</v>
      </c>
      <c r="AT64" s="1">
        <v>39.6</v>
      </c>
      <c r="AU64" s="1">
        <v>11921</v>
      </c>
      <c r="AV64" s="1">
        <v>7</v>
      </c>
      <c r="AW64" s="1">
        <v>11</v>
      </c>
      <c r="AX64" s="1">
        <v>10</v>
      </c>
      <c r="AY64" s="1">
        <v>1</v>
      </c>
      <c r="AZ64" s="1">
        <v>6</v>
      </c>
      <c r="BA64" s="1">
        <v>667</v>
      </c>
      <c r="BB64" s="1">
        <v>1</v>
      </c>
      <c r="BC64" s="1" t="s">
        <v>96</v>
      </c>
      <c r="BD64" s="1" t="s">
        <v>97</v>
      </c>
      <c r="BE64" s="1" t="s">
        <v>1036</v>
      </c>
      <c r="BF64" s="1"/>
      <c r="BG64" s="1"/>
      <c r="BH64" s="1"/>
      <c r="BI64" s="1" t="s">
        <v>54</v>
      </c>
      <c r="BJ64" s="1"/>
      <c r="BK64" s="1" t="s">
        <v>54</v>
      </c>
      <c r="BL64" s="1" t="s">
        <v>98</v>
      </c>
      <c r="BM64" s="1"/>
      <c r="BN64" s="1" t="s">
        <v>106</v>
      </c>
      <c r="BO64" s="1" t="s">
        <v>106</v>
      </c>
      <c r="BP64" s="1" t="s">
        <v>180</v>
      </c>
      <c r="BQ64" s="1" t="s">
        <v>106</v>
      </c>
      <c r="BR64" s="1" t="s">
        <v>180</v>
      </c>
      <c r="BS64" s="1" t="s">
        <v>180</v>
      </c>
      <c r="BT64" s="1" t="s">
        <v>441</v>
      </c>
      <c r="BU64" s="1" t="s">
        <v>100</v>
      </c>
      <c r="BV64" s="1" t="s">
        <v>101</v>
      </c>
      <c r="BW64" s="1" t="s">
        <v>102</v>
      </c>
      <c r="BX64" s="1">
        <v>100</v>
      </c>
      <c r="BY64" s="1">
        <v>100</v>
      </c>
      <c r="BZ64" s="1">
        <v>58470</v>
      </c>
      <c r="CA64" s="1">
        <v>59675</v>
      </c>
      <c r="CB64" s="1">
        <v>1</v>
      </c>
      <c r="CC64" s="1">
        <v>1206</v>
      </c>
      <c r="CD64" s="1" t="s">
        <v>201</v>
      </c>
      <c r="CE64" s="1" t="s">
        <v>88</v>
      </c>
      <c r="CF64" s="1">
        <v>1313</v>
      </c>
      <c r="CG64" s="1" t="s">
        <v>202</v>
      </c>
      <c r="CH64" s="1">
        <v>969</v>
      </c>
      <c r="CI64" s="1">
        <v>7.5568E-4</v>
      </c>
      <c r="CJ64" s="1">
        <v>17</v>
      </c>
      <c r="CK64" s="1">
        <v>12</v>
      </c>
      <c r="CL64" s="1">
        <v>8</v>
      </c>
      <c r="CM64" s="1" t="s">
        <v>106</v>
      </c>
      <c r="CN64" s="1">
        <v>1</v>
      </c>
      <c r="CO64" s="1" t="s">
        <v>106</v>
      </c>
      <c r="CP64" s="1">
        <v>0.5</v>
      </c>
      <c r="CQ64" s="1" t="s">
        <v>106</v>
      </c>
      <c r="CR64" s="1">
        <v>1</v>
      </c>
      <c r="CS64" s="1" t="s">
        <v>106</v>
      </c>
      <c r="CT64" s="1" t="s">
        <v>118</v>
      </c>
      <c r="CU64" s="1">
        <v>2.1</v>
      </c>
      <c r="CV64" s="1" t="s">
        <v>119</v>
      </c>
      <c r="CW64" s="1">
        <v>0.5</v>
      </c>
      <c r="CX64" s="1">
        <v>2</v>
      </c>
      <c r="CY64" s="1" t="s">
        <v>106</v>
      </c>
    </row>
    <row r="65" spans="1:103" x14ac:dyDescent="0.25">
      <c r="A65" s="3">
        <v>44266</v>
      </c>
      <c r="B65" s="1">
        <v>109</v>
      </c>
      <c r="C65" s="1">
        <v>5993</v>
      </c>
      <c r="D65" s="1" t="s">
        <v>87</v>
      </c>
      <c r="E65" s="1" t="s">
        <v>442</v>
      </c>
      <c r="F65" s="1">
        <v>2021</v>
      </c>
      <c r="G65" s="7">
        <v>44492</v>
      </c>
      <c r="H65" s="1" t="s">
        <v>104</v>
      </c>
      <c r="I65" s="1" t="s">
        <v>116</v>
      </c>
      <c r="J65" s="1" t="s">
        <v>1369</v>
      </c>
      <c r="K65" s="1" t="s">
        <v>443</v>
      </c>
      <c r="L65" s="1" t="s">
        <v>1081</v>
      </c>
      <c r="M65" s="1">
        <v>74</v>
      </c>
      <c r="N65" s="1" t="s">
        <v>91</v>
      </c>
      <c r="O65" s="1" t="s">
        <v>92</v>
      </c>
      <c r="P65" s="1">
        <v>2</v>
      </c>
      <c r="Q65" s="1" t="s">
        <v>106</v>
      </c>
      <c r="R65" s="1">
        <v>0.25</v>
      </c>
      <c r="S65" s="1" t="s">
        <v>106</v>
      </c>
      <c r="T65" s="1">
        <v>0.5</v>
      </c>
      <c r="U65" s="1" t="s">
        <v>106</v>
      </c>
      <c r="V65" s="1" t="s">
        <v>104</v>
      </c>
      <c r="W65" s="1">
        <v>8</v>
      </c>
      <c r="X65" s="1" t="s">
        <v>180</v>
      </c>
      <c r="Y65" s="1">
        <v>1</v>
      </c>
      <c r="Z65" s="1" t="s">
        <v>180</v>
      </c>
      <c r="AA65" s="1">
        <v>2</v>
      </c>
      <c r="AB65" s="1">
        <v>0.5</v>
      </c>
      <c r="AC65" s="1">
        <v>0.5</v>
      </c>
      <c r="AD65" s="1" t="s">
        <v>106</v>
      </c>
      <c r="AE65" s="1">
        <v>1</v>
      </c>
      <c r="AF65" s="1" t="s">
        <v>106</v>
      </c>
      <c r="AG65" s="1">
        <v>80</v>
      </c>
      <c r="AH65" s="1" t="s">
        <v>180</v>
      </c>
      <c r="AI65" s="1">
        <f t="shared" si="0"/>
        <v>3</v>
      </c>
      <c r="AJ65" s="1" t="s">
        <v>88</v>
      </c>
      <c r="AK65" s="1" t="s">
        <v>444</v>
      </c>
      <c r="AL65" s="1">
        <v>10</v>
      </c>
      <c r="AM65" s="1">
        <v>2064662</v>
      </c>
      <c r="AN65" s="1">
        <v>48</v>
      </c>
      <c r="AO65" s="1">
        <v>541</v>
      </c>
      <c r="AP65" s="1">
        <v>334369</v>
      </c>
      <c r="AQ65" s="1">
        <v>43013</v>
      </c>
      <c r="AR65" s="1">
        <v>124825</v>
      </c>
      <c r="AS65" s="1">
        <v>597</v>
      </c>
      <c r="AT65" s="1">
        <v>39.700000000000003</v>
      </c>
      <c r="AU65" s="1" t="s">
        <v>445</v>
      </c>
      <c r="AV65" s="1">
        <v>12</v>
      </c>
      <c r="AW65" s="1">
        <v>19</v>
      </c>
      <c r="AX65" s="1">
        <v>8</v>
      </c>
      <c r="AY65" s="1">
        <v>83</v>
      </c>
      <c r="AZ65" s="1">
        <v>6</v>
      </c>
      <c r="BA65" s="1">
        <v>146</v>
      </c>
      <c r="BB65" s="1" t="s">
        <v>446</v>
      </c>
      <c r="BC65" s="1"/>
      <c r="BD65" s="1" t="s">
        <v>97</v>
      </c>
      <c r="BE65" s="1" t="s">
        <v>1038</v>
      </c>
      <c r="BF65" s="1"/>
      <c r="BG65" s="1"/>
      <c r="BH65" s="1"/>
      <c r="BI65" s="1" t="s">
        <v>54</v>
      </c>
      <c r="BJ65" s="1"/>
      <c r="BK65" s="1" t="s">
        <v>54</v>
      </c>
      <c r="BL65" s="1" t="s">
        <v>128</v>
      </c>
      <c r="BM65" s="1"/>
      <c r="BN65" s="1" t="s">
        <v>106</v>
      </c>
      <c r="BO65" s="1" t="s">
        <v>106</v>
      </c>
      <c r="BP65" s="1" t="s">
        <v>180</v>
      </c>
      <c r="BQ65" s="1" t="s">
        <v>106</v>
      </c>
      <c r="BR65" s="1" t="s">
        <v>180</v>
      </c>
      <c r="BS65" s="1" t="s">
        <v>180</v>
      </c>
      <c r="BT65" s="1" t="s">
        <v>447</v>
      </c>
      <c r="BU65" s="1" t="s">
        <v>100</v>
      </c>
      <c r="BV65" s="1" t="s">
        <v>101</v>
      </c>
      <c r="BW65" s="1" t="s">
        <v>102</v>
      </c>
      <c r="BX65" s="1">
        <v>99.834000000000003</v>
      </c>
      <c r="BY65" s="1">
        <v>100</v>
      </c>
      <c r="BZ65" s="1">
        <v>47875</v>
      </c>
      <c r="CA65" s="1">
        <v>49080</v>
      </c>
      <c r="CB65" s="1">
        <v>1206</v>
      </c>
      <c r="CC65" s="1">
        <v>1</v>
      </c>
      <c r="CD65" s="1" t="s">
        <v>116</v>
      </c>
      <c r="CE65" s="1" t="s">
        <v>88</v>
      </c>
      <c r="CF65" s="1">
        <v>1313</v>
      </c>
      <c r="CG65" s="1" t="s">
        <v>448</v>
      </c>
      <c r="CH65" s="1">
        <v>880</v>
      </c>
      <c r="CI65" s="1">
        <v>3.1408600000000001E-3</v>
      </c>
      <c r="CJ65" s="1">
        <v>17</v>
      </c>
      <c r="CK65" s="1" t="s">
        <v>131</v>
      </c>
      <c r="CL65" s="1" t="s">
        <v>131</v>
      </c>
      <c r="CM65" s="1" t="s">
        <v>106</v>
      </c>
      <c r="CN65" s="1">
        <v>0.12</v>
      </c>
      <c r="CO65" s="1" t="s">
        <v>106</v>
      </c>
      <c r="CP65" s="1">
        <v>0.5</v>
      </c>
      <c r="CQ65" s="1" t="s">
        <v>106</v>
      </c>
      <c r="CR65" s="1">
        <v>0.12</v>
      </c>
      <c r="CS65" s="1" t="s">
        <v>106</v>
      </c>
      <c r="CT65" s="1" t="s">
        <v>106</v>
      </c>
      <c r="CU65" s="1">
        <v>0.5</v>
      </c>
      <c r="CV65" s="1" t="s">
        <v>106</v>
      </c>
      <c r="CW65" s="1">
        <v>0.12</v>
      </c>
      <c r="CX65" s="1">
        <v>0.5</v>
      </c>
      <c r="CY65" s="1" t="s">
        <v>106</v>
      </c>
    </row>
    <row r="66" spans="1:103" x14ac:dyDescent="0.25">
      <c r="A66" s="3">
        <v>44266</v>
      </c>
      <c r="B66" s="1">
        <v>110</v>
      </c>
      <c r="C66" s="1">
        <v>5515</v>
      </c>
      <c r="D66" s="1" t="s">
        <v>87</v>
      </c>
      <c r="E66" s="1" t="s">
        <v>449</v>
      </c>
      <c r="F66" s="1">
        <v>2021</v>
      </c>
      <c r="G66" s="7">
        <v>44357</v>
      </c>
      <c r="H66" s="1" t="s">
        <v>88</v>
      </c>
      <c r="I66" s="1"/>
      <c r="J66" s="1" t="s">
        <v>1359</v>
      </c>
      <c r="K66" s="1" t="s">
        <v>450</v>
      </c>
      <c r="L66" s="1" t="s">
        <v>1082</v>
      </c>
      <c r="M66" s="1">
        <v>42</v>
      </c>
      <c r="N66" s="1" t="s">
        <v>91</v>
      </c>
      <c r="O66" s="1" t="s">
        <v>92</v>
      </c>
      <c r="P66" s="1">
        <v>2</v>
      </c>
      <c r="Q66" s="1" t="s">
        <v>106</v>
      </c>
      <c r="R66" s="1">
        <v>1</v>
      </c>
      <c r="S66" s="1" t="s">
        <v>106</v>
      </c>
      <c r="T66" s="1">
        <v>0.5</v>
      </c>
      <c r="U66" s="1" t="s">
        <v>106</v>
      </c>
      <c r="V66" s="1" t="s">
        <v>104</v>
      </c>
      <c r="W66" s="1">
        <v>8</v>
      </c>
      <c r="X66" s="1" t="s">
        <v>180</v>
      </c>
      <c r="Y66" s="1">
        <v>0.25</v>
      </c>
      <c r="Z66" s="1" t="s">
        <v>106</v>
      </c>
      <c r="AA66" s="1">
        <v>2</v>
      </c>
      <c r="AB66" s="1">
        <v>0.25</v>
      </c>
      <c r="AC66" s="1">
        <v>16</v>
      </c>
      <c r="AD66" s="1" t="s">
        <v>180</v>
      </c>
      <c r="AE66" s="1">
        <v>2</v>
      </c>
      <c r="AF66" s="1" t="s">
        <v>106</v>
      </c>
      <c r="AG66" s="1">
        <v>160</v>
      </c>
      <c r="AH66" s="1" t="s">
        <v>180</v>
      </c>
      <c r="AI66" s="1">
        <f t="shared" si="0"/>
        <v>3</v>
      </c>
      <c r="AJ66" s="1" t="s">
        <v>88</v>
      </c>
      <c r="AK66" s="1" t="s">
        <v>451</v>
      </c>
      <c r="AL66" s="1">
        <v>6</v>
      </c>
      <c r="AM66" s="1">
        <v>2101866</v>
      </c>
      <c r="AN66" s="1">
        <v>63</v>
      </c>
      <c r="AO66" s="1">
        <v>500</v>
      </c>
      <c r="AP66" s="1">
        <v>228046</v>
      </c>
      <c r="AQ66" s="1">
        <v>33362</v>
      </c>
      <c r="AR66" s="1">
        <v>76298</v>
      </c>
      <c r="AS66" s="1">
        <v>497</v>
      </c>
      <c r="AT66" s="1">
        <v>39.6</v>
      </c>
      <c r="AU66" s="1">
        <v>11921</v>
      </c>
      <c r="AV66" s="1">
        <v>7</v>
      </c>
      <c r="AW66" s="1">
        <v>11</v>
      </c>
      <c r="AX66" s="1">
        <v>10</v>
      </c>
      <c r="AY66" s="1">
        <v>1</v>
      </c>
      <c r="AZ66" s="1">
        <v>6</v>
      </c>
      <c r="BA66" s="1">
        <v>667</v>
      </c>
      <c r="BB66" s="1">
        <v>1</v>
      </c>
      <c r="BC66" s="1" t="s">
        <v>96</v>
      </c>
      <c r="BD66" s="1" t="s">
        <v>97</v>
      </c>
      <c r="BE66" s="1" t="s">
        <v>1036</v>
      </c>
      <c r="BF66" s="1"/>
      <c r="BG66" s="1"/>
      <c r="BH66" s="1"/>
      <c r="BI66" s="1" t="s">
        <v>54</v>
      </c>
      <c r="BJ66" s="1"/>
      <c r="BK66" s="1" t="s">
        <v>54</v>
      </c>
      <c r="BL66" s="1" t="s">
        <v>98</v>
      </c>
      <c r="BM66" s="1"/>
      <c r="BN66" s="1" t="s">
        <v>106</v>
      </c>
      <c r="BO66" s="1" t="s">
        <v>106</v>
      </c>
      <c r="BP66" s="1" t="s">
        <v>180</v>
      </c>
      <c r="BQ66" s="1" t="s">
        <v>106</v>
      </c>
      <c r="BR66" s="1" t="s">
        <v>180</v>
      </c>
      <c r="BS66" s="1" t="s">
        <v>180</v>
      </c>
      <c r="BT66" s="1" t="s">
        <v>453</v>
      </c>
      <c r="BU66" s="1" t="s">
        <v>100</v>
      </c>
      <c r="BV66" s="1" t="s">
        <v>101</v>
      </c>
      <c r="BW66" s="1" t="s">
        <v>102</v>
      </c>
      <c r="BX66" s="1">
        <v>100</v>
      </c>
      <c r="BY66" s="1">
        <v>100</v>
      </c>
      <c r="BZ66" s="1">
        <v>59379</v>
      </c>
      <c r="CA66" s="1">
        <v>60584</v>
      </c>
      <c r="CB66" s="1">
        <v>1206</v>
      </c>
      <c r="CC66" s="1">
        <v>1</v>
      </c>
      <c r="CD66" s="1" t="s">
        <v>201</v>
      </c>
      <c r="CE66" s="1" t="s">
        <v>88</v>
      </c>
      <c r="CF66" s="1">
        <v>1313</v>
      </c>
      <c r="CG66" s="1" t="s">
        <v>202</v>
      </c>
      <c r="CH66" s="1">
        <v>984</v>
      </c>
      <c r="CI66" s="1">
        <v>3.8558100000000002E-4</v>
      </c>
      <c r="CJ66" s="1">
        <v>17</v>
      </c>
      <c r="CK66" s="1">
        <v>12</v>
      </c>
      <c r="CL66" s="1">
        <v>8</v>
      </c>
      <c r="CM66" s="1" t="s">
        <v>106</v>
      </c>
      <c r="CN66" s="1">
        <v>1</v>
      </c>
      <c r="CO66" s="1" t="s">
        <v>106</v>
      </c>
      <c r="CP66" s="1">
        <v>0.5</v>
      </c>
      <c r="CQ66" s="1" t="s">
        <v>106</v>
      </c>
      <c r="CR66" s="1">
        <v>1</v>
      </c>
      <c r="CS66" s="1" t="s">
        <v>106</v>
      </c>
      <c r="CT66" s="1" t="s">
        <v>118</v>
      </c>
      <c r="CU66" s="1">
        <v>2.1</v>
      </c>
      <c r="CV66" s="1" t="s">
        <v>119</v>
      </c>
      <c r="CW66" s="1">
        <v>0.5</v>
      </c>
      <c r="CX66" s="1">
        <v>2</v>
      </c>
      <c r="CY66" s="1" t="s">
        <v>106</v>
      </c>
    </row>
    <row r="67" spans="1:103" x14ac:dyDescent="0.25">
      <c r="A67" s="3">
        <v>44266</v>
      </c>
      <c r="B67" s="1">
        <v>111</v>
      </c>
      <c r="C67" s="1">
        <v>5088</v>
      </c>
      <c r="D67" s="1" t="s">
        <v>87</v>
      </c>
      <c r="E67" s="1" t="s">
        <v>454</v>
      </c>
      <c r="F67" s="1">
        <v>2021</v>
      </c>
      <c r="G67" s="7">
        <v>44464</v>
      </c>
      <c r="H67" s="1" t="s">
        <v>104</v>
      </c>
      <c r="I67" s="1" t="s">
        <v>455</v>
      </c>
      <c r="J67" s="1" t="s">
        <v>1358</v>
      </c>
      <c r="K67" s="1" t="s">
        <v>456</v>
      </c>
      <c r="L67" s="1" t="s">
        <v>1083</v>
      </c>
      <c r="M67" s="1">
        <v>26</v>
      </c>
      <c r="N67" s="1" t="s">
        <v>91</v>
      </c>
      <c r="O67" s="1" t="s">
        <v>92</v>
      </c>
      <c r="P67" s="1">
        <v>0.25</v>
      </c>
      <c r="Q67" s="1" t="s">
        <v>106</v>
      </c>
      <c r="R67" s="1">
        <v>0.12</v>
      </c>
      <c r="S67" s="1" t="s">
        <v>106</v>
      </c>
      <c r="T67" s="1">
        <v>0.5</v>
      </c>
      <c r="U67" s="1" t="s">
        <v>106</v>
      </c>
      <c r="V67" s="1" t="s">
        <v>104</v>
      </c>
      <c r="W67" s="1">
        <v>0.12</v>
      </c>
      <c r="X67" s="1" t="s">
        <v>106</v>
      </c>
      <c r="Y67" s="1">
        <v>0.25</v>
      </c>
      <c r="Z67" s="1" t="s">
        <v>106</v>
      </c>
      <c r="AA67" s="1">
        <v>2</v>
      </c>
      <c r="AB67" s="1">
        <v>0.5</v>
      </c>
      <c r="AC67" s="1">
        <v>0.25</v>
      </c>
      <c r="AD67" s="1" t="s">
        <v>106</v>
      </c>
      <c r="AE67" s="1">
        <v>2</v>
      </c>
      <c r="AF67" s="1" t="s">
        <v>106</v>
      </c>
      <c r="AG67" s="1">
        <v>80</v>
      </c>
      <c r="AH67" s="1" t="s">
        <v>180</v>
      </c>
      <c r="AI67" s="1">
        <f t="shared" ref="AI67:AI130" si="2">COUNTIF(P67:AH67, "NS")</f>
        <v>1</v>
      </c>
      <c r="AJ67" s="1" t="s">
        <v>104</v>
      </c>
      <c r="AK67" s="1" t="s">
        <v>457</v>
      </c>
      <c r="AL67" s="1">
        <v>59</v>
      </c>
      <c r="AM67" s="1">
        <v>2008589</v>
      </c>
      <c r="AN67" s="1">
        <v>41</v>
      </c>
      <c r="AO67" s="1">
        <v>606</v>
      </c>
      <c r="AP67" s="1">
        <v>220843</v>
      </c>
      <c r="AQ67" s="1">
        <v>48989</v>
      </c>
      <c r="AR67" s="1">
        <v>112068</v>
      </c>
      <c r="AS67" s="1">
        <v>293</v>
      </c>
      <c r="AT67" s="1">
        <v>39.700000000000003</v>
      </c>
      <c r="AU67" s="1">
        <v>558</v>
      </c>
      <c r="AV67" s="1">
        <v>18</v>
      </c>
      <c r="AW67" s="1">
        <v>12</v>
      </c>
      <c r="AX67" s="1">
        <v>4</v>
      </c>
      <c r="AY67" s="1">
        <v>44</v>
      </c>
      <c r="AZ67" s="1">
        <v>14</v>
      </c>
      <c r="BA67" s="1">
        <v>77</v>
      </c>
      <c r="BB67" s="1">
        <v>97</v>
      </c>
      <c r="BC67" s="1"/>
      <c r="BD67" s="1"/>
      <c r="BE67" s="1"/>
      <c r="BF67" s="1"/>
      <c r="BG67" s="1"/>
      <c r="BH67" s="1"/>
      <c r="BI67" s="1" t="s">
        <v>54</v>
      </c>
      <c r="BJ67" s="1"/>
      <c r="BK67" s="1" t="s">
        <v>54</v>
      </c>
      <c r="BL67" s="1"/>
      <c r="BM67" s="1"/>
      <c r="BN67" s="1" t="s">
        <v>106</v>
      </c>
      <c r="BO67" s="1" t="s">
        <v>106</v>
      </c>
      <c r="BP67" s="1" t="s">
        <v>180</v>
      </c>
      <c r="BQ67" s="1" t="s">
        <v>180</v>
      </c>
      <c r="BR67" s="1" t="s">
        <v>106</v>
      </c>
      <c r="BS67" s="1" t="s">
        <v>106</v>
      </c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 t="s">
        <v>458</v>
      </c>
      <c r="CE67" s="1" t="s">
        <v>104</v>
      </c>
      <c r="CF67" s="1">
        <v>1313</v>
      </c>
      <c r="CG67" s="1" t="s">
        <v>459</v>
      </c>
      <c r="CH67" s="1">
        <v>988</v>
      </c>
      <c r="CI67" s="1">
        <v>2.8831000000000001E-4</v>
      </c>
      <c r="CJ67" s="1">
        <v>4</v>
      </c>
      <c r="CK67" s="1">
        <v>7</v>
      </c>
      <c r="CL67" s="1">
        <v>7</v>
      </c>
      <c r="CM67" s="1" t="s">
        <v>119</v>
      </c>
      <c r="CN67" s="1">
        <v>4</v>
      </c>
      <c r="CO67" s="1" t="s">
        <v>119</v>
      </c>
      <c r="CP67" s="1">
        <v>1</v>
      </c>
      <c r="CQ67" s="1" t="s">
        <v>106</v>
      </c>
      <c r="CR67" s="1">
        <v>1</v>
      </c>
      <c r="CS67" s="1" t="s">
        <v>106</v>
      </c>
      <c r="CT67" s="1" t="s">
        <v>118</v>
      </c>
      <c r="CU67" s="1">
        <v>2.1</v>
      </c>
      <c r="CV67" s="1" t="s">
        <v>119</v>
      </c>
      <c r="CW67" s="1">
        <v>0.5</v>
      </c>
      <c r="CX67" s="1">
        <v>2</v>
      </c>
      <c r="CY67" s="1" t="s">
        <v>106</v>
      </c>
    </row>
    <row r="68" spans="1:103" x14ac:dyDescent="0.25">
      <c r="A68" s="3">
        <v>44266</v>
      </c>
      <c r="B68" s="1">
        <v>112</v>
      </c>
      <c r="C68" s="1">
        <v>5926</v>
      </c>
      <c r="D68" s="1" t="s">
        <v>87</v>
      </c>
      <c r="E68" s="1" t="s">
        <v>460</v>
      </c>
      <c r="F68" s="1">
        <v>2021</v>
      </c>
      <c r="G68" s="7">
        <v>44489</v>
      </c>
      <c r="H68" s="1" t="s">
        <v>104</v>
      </c>
      <c r="I68" s="1"/>
      <c r="J68" s="1" t="s">
        <v>1362</v>
      </c>
      <c r="K68" s="1" t="s">
        <v>461</v>
      </c>
      <c r="L68" s="1" t="s">
        <v>1084</v>
      </c>
      <c r="M68" s="1">
        <v>1</v>
      </c>
      <c r="N68" s="1" t="s">
        <v>91</v>
      </c>
      <c r="O68" s="1" t="s">
        <v>462</v>
      </c>
      <c r="P68" s="1">
        <v>2</v>
      </c>
      <c r="Q68" s="1" t="s">
        <v>106</v>
      </c>
      <c r="R68" s="1">
        <v>2</v>
      </c>
      <c r="S68" s="1" t="s">
        <v>180</v>
      </c>
      <c r="T68" s="1">
        <v>0.5</v>
      </c>
      <c r="U68" s="1" t="s">
        <v>106</v>
      </c>
      <c r="V68" s="1" t="s">
        <v>104</v>
      </c>
      <c r="W68" s="1">
        <v>8</v>
      </c>
      <c r="X68" s="1" t="s">
        <v>180</v>
      </c>
      <c r="Y68" s="1">
        <v>1</v>
      </c>
      <c r="Z68" s="1" t="s">
        <v>180</v>
      </c>
      <c r="AA68" s="1">
        <v>2</v>
      </c>
      <c r="AB68" s="1">
        <v>0.5</v>
      </c>
      <c r="AC68" s="1">
        <v>16</v>
      </c>
      <c r="AD68" s="1" t="s">
        <v>180</v>
      </c>
      <c r="AE68" s="1">
        <v>2</v>
      </c>
      <c r="AF68" s="1" t="s">
        <v>106</v>
      </c>
      <c r="AG68" s="1">
        <v>160</v>
      </c>
      <c r="AH68" s="1" t="s">
        <v>106</v>
      </c>
      <c r="AI68" s="1">
        <f t="shared" si="2"/>
        <v>4</v>
      </c>
      <c r="AJ68" s="1" t="s">
        <v>88</v>
      </c>
      <c r="AK68" s="1" t="s">
        <v>463</v>
      </c>
      <c r="AL68" s="1">
        <v>1</v>
      </c>
      <c r="AM68" s="1">
        <v>2057644</v>
      </c>
      <c r="AN68" s="1">
        <v>52</v>
      </c>
      <c r="AO68" s="1">
        <v>511</v>
      </c>
      <c r="AP68" s="1">
        <v>222995</v>
      </c>
      <c r="AQ68" s="1">
        <v>39570</v>
      </c>
      <c r="AR68" s="1">
        <v>71829</v>
      </c>
      <c r="AS68" s="1">
        <v>198</v>
      </c>
      <c r="AT68" s="1">
        <v>39.700000000000003</v>
      </c>
      <c r="AU68" s="1">
        <v>2697</v>
      </c>
      <c r="AV68" s="1">
        <v>4</v>
      </c>
      <c r="AW68" s="1">
        <v>16</v>
      </c>
      <c r="AX68" s="1">
        <v>19</v>
      </c>
      <c r="AY68" s="1">
        <v>15</v>
      </c>
      <c r="AZ68" s="1">
        <v>6</v>
      </c>
      <c r="BA68" s="1">
        <v>20</v>
      </c>
      <c r="BB68" s="1">
        <v>252</v>
      </c>
      <c r="BC68" s="1" t="s">
        <v>96</v>
      </c>
      <c r="BD68" s="1" t="s">
        <v>97</v>
      </c>
      <c r="BE68" s="1" t="s">
        <v>1036</v>
      </c>
      <c r="BF68" s="1"/>
      <c r="BG68" s="1"/>
      <c r="BH68" s="1"/>
      <c r="BI68" s="1" t="s">
        <v>1036</v>
      </c>
      <c r="BJ68" s="1" t="s">
        <v>53</v>
      </c>
      <c r="BK68" s="1" t="s">
        <v>54</v>
      </c>
      <c r="BL68" s="1"/>
      <c r="BM68" s="1"/>
      <c r="BN68" s="1" t="s">
        <v>106</v>
      </c>
      <c r="BO68" s="1" t="s">
        <v>180</v>
      </c>
      <c r="BP68" s="1" t="s">
        <v>180</v>
      </c>
      <c r="BQ68" s="1" t="s">
        <v>106</v>
      </c>
      <c r="BR68" s="1" t="s">
        <v>180</v>
      </c>
      <c r="BS68" s="1" t="s">
        <v>180</v>
      </c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 t="s">
        <v>129</v>
      </c>
      <c r="CE68" s="1" t="s">
        <v>88</v>
      </c>
      <c r="CF68" s="1">
        <v>1313</v>
      </c>
      <c r="CG68" s="1" t="s">
        <v>130</v>
      </c>
      <c r="CH68" s="1">
        <v>988</v>
      </c>
      <c r="CI68" s="1">
        <v>2.8831000000000001E-4</v>
      </c>
      <c r="CJ68" s="1">
        <v>13</v>
      </c>
      <c r="CK68" s="1" t="s">
        <v>131</v>
      </c>
      <c r="CL68" s="1">
        <v>8</v>
      </c>
      <c r="CM68" s="1" t="s">
        <v>118</v>
      </c>
      <c r="CN68" s="1">
        <v>8</v>
      </c>
      <c r="CO68" s="1" t="s">
        <v>119</v>
      </c>
      <c r="CP68" s="1">
        <v>1</v>
      </c>
      <c r="CQ68" s="1" t="s">
        <v>106</v>
      </c>
      <c r="CR68" s="1">
        <v>1</v>
      </c>
      <c r="CS68" s="1" t="s">
        <v>106</v>
      </c>
      <c r="CT68" s="1" t="s">
        <v>118</v>
      </c>
      <c r="CU68" s="1">
        <v>2.1</v>
      </c>
      <c r="CV68" s="1" t="s">
        <v>118</v>
      </c>
      <c r="CW68" s="1">
        <v>1</v>
      </c>
      <c r="CX68" s="1">
        <v>4</v>
      </c>
      <c r="CY68" s="1" t="s">
        <v>180</v>
      </c>
    </row>
    <row r="69" spans="1:103" x14ac:dyDescent="0.25">
      <c r="A69" s="3">
        <v>44266</v>
      </c>
      <c r="B69" s="1">
        <v>113</v>
      </c>
      <c r="C69" s="1">
        <v>6036</v>
      </c>
      <c r="D69" s="1" t="s">
        <v>87</v>
      </c>
      <c r="E69" s="1" t="s">
        <v>464</v>
      </c>
      <c r="F69" s="1">
        <v>2021</v>
      </c>
      <c r="G69" s="7">
        <v>44494</v>
      </c>
      <c r="H69" s="1" t="s">
        <v>104</v>
      </c>
      <c r="I69" s="1" t="s">
        <v>455</v>
      </c>
      <c r="J69" s="1" t="s">
        <v>1363</v>
      </c>
      <c r="K69" s="1" t="s">
        <v>465</v>
      </c>
      <c r="L69" s="2" t="s">
        <v>1085</v>
      </c>
      <c r="M69" s="1">
        <v>45</v>
      </c>
      <c r="N69" s="1" t="s">
        <v>91</v>
      </c>
      <c r="O69" s="1" t="s">
        <v>92</v>
      </c>
      <c r="P69" s="1">
        <v>0.25</v>
      </c>
      <c r="Q69" s="1" t="s">
        <v>106</v>
      </c>
      <c r="R69" s="1">
        <v>0.25</v>
      </c>
      <c r="S69" s="1" t="s">
        <v>106</v>
      </c>
      <c r="T69" s="1">
        <v>0.5</v>
      </c>
      <c r="U69" s="1" t="s">
        <v>106</v>
      </c>
      <c r="V69" s="1" t="s">
        <v>104</v>
      </c>
      <c r="W69" s="1">
        <v>2</v>
      </c>
      <c r="X69" s="1" t="s">
        <v>180</v>
      </c>
      <c r="Y69" s="1">
        <v>0.5</v>
      </c>
      <c r="Z69" s="1" t="s">
        <v>180</v>
      </c>
      <c r="AA69" s="1">
        <v>2</v>
      </c>
      <c r="AB69" s="1">
        <v>0.5</v>
      </c>
      <c r="AC69" s="1">
        <v>0.25</v>
      </c>
      <c r="AD69" s="1" t="s">
        <v>106</v>
      </c>
      <c r="AE69" s="1">
        <v>2</v>
      </c>
      <c r="AF69" s="1" t="s">
        <v>106</v>
      </c>
      <c r="AG69" s="1">
        <v>10</v>
      </c>
      <c r="AH69" s="1" t="s">
        <v>180</v>
      </c>
      <c r="AI69" s="1">
        <f t="shared" si="2"/>
        <v>3</v>
      </c>
      <c r="AJ69" s="1" t="s">
        <v>88</v>
      </c>
      <c r="AK69" s="1" t="s">
        <v>466</v>
      </c>
      <c r="AL69" s="1">
        <v>13</v>
      </c>
      <c r="AM69" s="1">
        <v>2090526</v>
      </c>
      <c r="AN69" s="1">
        <v>65</v>
      </c>
      <c r="AO69" s="1">
        <v>523</v>
      </c>
      <c r="AP69" s="1">
        <v>111992</v>
      </c>
      <c r="AQ69" s="1">
        <v>32161</v>
      </c>
      <c r="AR69" s="1">
        <v>65262</v>
      </c>
      <c r="AS69" s="1">
        <v>398</v>
      </c>
      <c r="AT69" s="1">
        <v>39.6</v>
      </c>
      <c r="AU69" s="1">
        <v>473</v>
      </c>
      <c r="AV69" s="1">
        <v>7</v>
      </c>
      <c r="AW69" s="1">
        <v>25</v>
      </c>
      <c r="AX69" s="1">
        <v>4</v>
      </c>
      <c r="AY69" s="1">
        <v>4</v>
      </c>
      <c r="AZ69" s="1">
        <v>15</v>
      </c>
      <c r="BA69" s="1">
        <v>20</v>
      </c>
      <c r="BB69" s="1">
        <v>28</v>
      </c>
      <c r="BC69" s="1"/>
      <c r="BD69" s="1" t="s">
        <v>97</v>
      </c>
      <c r="BE69" s="1" t="s">
        <v>1038</v>
      </c>
      <c r="BF69" s="1"/>
      <c r="BG69" s="1"/>
      <c r="BH69" s="1"/>
      <c r="BI69" s="1" t="s">
        <v>54</v>
      </c>
      <c r="BJ69" s="1"/>
      <c r="BK69" s="1" t="s">
        <v>54</v>
      </c>
      <c r="BL69" s="1"/>
      <c r="BM69" s="1"/>
      <c r="BN69" s="1" t="s">
        <v>106</v>
      </c>
      <c r="BO69" s="1" t="s">
        <v>106</v>
      </c>
      <c r="BP69" s="1" t="s">
        <v>180</v>
      </c>
      <c r="BQ69" s="1" t="s">
        <v>106</v>
      </c>
      <c r="BR69" s="1" t="s">
        <v>106</v>
      </c>
      <c r="BS69" s="1" t="s">
        <v>180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 t="s">
        <v>138</v>
      </c>
      <c r="CE69" s="1" t="s">
        <v>88</v>
      </c>
      <c r="CF69" s="1">
        <v>1313</v>
      </c>
      <c r="CG69" s="1" t="s">
        <v>397</v>
      </c>
      <c r="CH69" s="1">
        <v>928</v>
      </c>
      <c r="CI69" s="1">
        <v>1.8123600000000001E-3</v>
      </c>
      <c r="CJ69" s="1">
        <v>36</v>
      </c>
      <c r="CK69" s="1">
        <v>34</v>
      </c>
      <c r="CL69" s="1">
        <v>44</v>
      </c>
      <c r="CM69" s="1" t="s">
        <v>106</v>
      </c>
      <c r="CN69" s="1">
        <v>0.25</v>
      </c>
      <c r="CO69" s="1" t="s">
        <v>106</v>
      </c>
      <c r="CP69" s="1">
        <v>0.5</v>
      </c>
      <c r="CQ69" s="1" t="s">
        <v>106</v>
      </c>
      <c r="CR69" s="1">
        <v>0.25</v>
      </c>
      <c r="CS69" s="1" t="s">
        <v>106</v>
      </c>
      <c r="CT69" s="1" t="s">
        <v>119</v>
      </c>
      <c r="CU69" s="1">
        <v>1</v>
      </c>
      <c r="CV69" s="1" t="s">
        <v>106</v>
      </c>
      <c r="CW69" s="1">
        <v>0.06</v>
      </c>
      <c r="CX69" s="1">
        <v>0.5</v>
      </c>
      <c r="CY69" s="1" t="s">
        <v>106</v>
      </c>
    </row>
    <row r="70" spans="1:103" x14ac:dyDescent="0.25">
      <c r="A70" s="3">
        <v>44266</v>
      </c>
      <c r="B70" s="1">
        <v>114</v>
      </c>
      <c r="C70" s="1" t="s">
        <v>467</v>
      </c>
      <c r="D70" s="1" t="s">
        <v>121</v>
      </c>
      <c r="E70" s="1" t="s">
        <v>468</v>
      </c>
      <c r="F70" s="1">
        <v>2021</v>
      </c>
      <c r="G70" s="7">
        <v>44495</v>
      </c>
      <c r="H70" s="1" t="s">
        <v>104</v>
      </c>
      <c r="I70" s="1" t="s">
        <v>319</v>
      </c>
      <c r="J70" s="1" t="s">
        <v>1361</v>
      </c>
      <c r="K70" s="1" t="s">
        <v>469</v>
      </c>
      <c r="L70" s="2" t="s">
        <v>1086</v>
      </c>
      <c r="M70" s="1">
        <v>49</v>
      </c>
      <c r="N70" s="1" t="s">
        <v>91</v>
      </c>
      <c r="O70" s="1" t="s">
        <v>164</v>
      </c>
      <c r="P70" s="1">
        <v>2</v>
      </c>
      <c r="Q70" s="1" t="s">
        <v>106</v>
      </c>
      <c r="R70" s="1">
        <v>1</v>
      </c>
      <c r="S70" s="1" t="s">
        <v>106</v>
      </c>
      <c r="T70" s="1">
        <v>0.5</v>
      </c>
      <c r="U70" s="1" t="s">
        <v>106</v>
      </c>
      <c r="V70" s="1" t="s">
        <v>104</v>
      </c>
      <c r="W70" s="1">
        <v>8</v>
      </c>
      <c r="X70" s="1" t="s">
        <v>180</v>
      </c>
      <c r="Y70" s="1">
        <v>0.25</v>
      </c>
      <c r="Z70" s="1" t="s">
        <v>106</v>
      </c>
      <c r="AA70" s="1">
        <v>2</v>
      </c>
      <c r="AB70" s="1">
        <v>0.5</v>
      </c>
      <c r="AC70" s="1">
        <v>16</v>
      </c>
      <c r="AD70" s="1" t="s">
        <v>180</v>
      </c>
      <c r="AE70" s="1">
        <v>2</v>
      </c>
      <c r="AF70" s="1" t="s">
        <v>106</v>
      </c>
      <c r="AG70" s="1">
        <v>160</v>
      </c>
      <c r="AH70" s="1" t="s">
        <v>106</v>
      </c>
      <c r="AI70" s="1">
        <f t="shared" si="2"/>
        <v>2</v>
      </c>
      <c r="AJ70" s="1" t="s">
        <v>104</v>
      </c>
      <c r="AK70" s="1" t="s">
        <v>470</v>
      </c>
      <c r="AL70" s="1">
        <v>6</v>
      </c>
      <c r="AM70" s="1">
        <v>2143414</v>
      </c>
      <c r="AN70" s="1">
        <v>73</v>
      </c>
      <c r="AO70" s="1">
        <v>500</v>
      </c>
      <c r="AP70" s="1">
        <v>284083</v>
      </c>
      <c r="AQ70" s="1">
        <v>29361</v>
      </c>
      <c r="AR70" s="1">
        <v>103334</v>
      </c>
      <c r="AS70" s="1">
        <v>397</v>
      </c>
      <c r="AT70" s="1">
        <v>39.6</v>
      </c>
      <c r="AU70" s="1">
        <v>11921</v>
      </c>
      <c r="AV70" s="1">
        <v>7</v>
      </c>
      <c r="AW70" s="1">
        <v>11</v>
      </c>
      <c r="AX70" s="1">
        <v>10</v>
      </c>
      <c r="AY70" s="1">
        <v>1</v>
      </c>
      <c r="AZ70" s="1">
        <v>6</v>
      </c>
      <c r="BA70" s="1">
        <v>667</v>
      </c>
      <c r="BB70" s="1">
        <v>1</v>
      </c>
      <c r="BC70" s="1" t="s">
        <v>96</v>
      </c>
      <c r="BD70" s="1" t="s">
        <v>97</v>
      </c>
      <c r="BE70" s="1" t="s">
        <v>1036</v>
      </c>
      <c r="BF70" s="1"/>
      <c r="BG70" s="1"/>
      <c r="BH70" s="1"/>
      <c r="BI70" s="1" t="s">
        <v>54</v>
      </c>
      <c r="BJ70" s="1"/>
      <c r="BK70" s="1" t="s">
        <v>54</v>
      </c>
      <c r="BL70" s="1" t="s">
        <v>98</v>
      </c>
      <c r="BM70" s="1"/>
      <c r="BN70" s="1" t="s">
        <v>106</v>
      </c>
      <c r="BO70" s="1" t="s">
        <v>106</v>
      </c>
      <c r="BP70" s="1" t="s">
        <v>180</v>
      </c>
      <c r="BQ70" s="1" t="s">
        <v>106</v>
      </c>
      <c r="BR70" s="1" t="s">
        <v>180</v>
      </c>
      <c r="BS70" s="1" t="s">
        <v>180</v>
      </c>
      <c r="BT70" s="1" t="s">
        <v>471</v>
      </c>
      <c r="BU70" s="1" t="s">
        <v>100</v>
      </c>
      <c r="BV70" s="1" t="s">
        <v>101</v>
      </c>
      <c r="BW70" s="1" t="s">
        <v>102</v>
      </c>
      <c r="BX70" s="1">
        <v>100</v>
      </c>
      <c r="BY70" s="1">
        <v>100</v>
      </c>
      <c r="BZ70" s="1">
        <v>20046</v>
      </c>
      <c r="CA70" s="1">
        <v>21251</v>
      </c>
      <c r="CB70" s="1">
        <v>1</v>
      </c>
      <c r="CC70" s="1">
        <v>1206</v>
      </c>
      <c r="CD70" s="1" t="s">
        <v>201</v>
      </c>
      <c r="CE70" s="1" t="s">
        <v>88</v>
      </c>
      <c r="CF70" s="1">
        <v>1313</v>
      </c>
      <c r="CG70" s="1" t="s">
        <v>202</v>
      </c>
      <c r="CH70" s="1">
        <v>970</v>
      </c>
      <c r="CI70" s="1">
        <v>7.3074100000000003E-4</v>
      </c>
      <c r="CJ70" s="1">
        <v>17</v>
      </c>
      <c r="CK70" s="1">
        <v>12</v>
      </c>
      <c r="CL70" s="1">
        <v>8</v>
      </c>
      <c r="CM70" s="1" t="s">
        <v>106</v>
      </c>
      <c r="CN70" s="1">
        <v>1</v>
      </c>
      <c r="CO70" s="1" t="s">
        <v>106</v>
      </c>
      <c r="CP70" s="1">
        <v>0.5</v>
      </c>
      <c r="CQ70" s="1" t="s">
        <v>106</v>
      </c>
      <c r="CR70" s="1">
        <v>1</v>
      </c>
      <c r="CS70" s="1" t="s">
        <v>106</v>
      </c>
      <c r="CT70" s="1" t="s">
        <v>118</v>
      </c>
      <c r="CU70" s="1">
        <v>2.1</v>
      </c>
      <c r="CV70" s="1" t="s">
        <v>119</v>
      </c>
      <c r="CW70" s="1">
        <v>0.5</v>
      </c>
      <c r="CX70" s="1">
        <v>2</v>
      </c>
      <c r="CY70" s="1" t="s">
        <v>106</v>
      </c>
    </row>
    <row r="71" spans="1:103" x14ac:dyDescent="0.25">
      <c r="A71" s="3">
        <v>44266</v>
      </c>
      <c r="B71" s="1">
        <v>115</v>
      </c>
      <c r="C71" s="1" t="s">
        <v>472</v>
      </c>
      <c r="D71" s="1" t="s">
        <v>121</v>
      </c>
      <c r="E71" s="1" t="s">
        <v>473</v>
      </c>
      <c r="F71" s="1">
        <v>2021</v>
      </c>
      <c r="G71" s="7">
        <v>44494</v>
      </c>
      <c r="H71" s="1" t="s">
        <v>104</v>
      </c>
      <c r="I71" s="1"/>
      <c r="J71" s="1" t="s">
        <v>1360</v>
      </c>
      <c r="K71" s="1" t="s">
        <v>474</v>
      </c>
      <c r="L71" s="2" t="s">
        <v>1087</v>
      </c>
      <c r="M71" s="1">
        <v>1</v>
      </c>
      <c r="N71" s="1" t="s">
        <v>91</v>
      </c>
      <c r="O71" s="1" t="s">
        <v>164</v>
      </c>
      <c r="P71" s="1">
        <v>2</v>
      </c>
      <c r="Q71" s="1" t="s">
        <v>106</v>
      </c>
      <c r="R71" s="1">
        <v>1</v>
      </c>
      <c r="S71" s="1" t="s">
        <v>106</v>
      </c>
      <c r="T71" s="1">
        <v>2</v>
      </c>
      <c r="U71" s="1" t="s">
        <v>106</v>
      </c>
      <c r="V71" s="1" t="s">
        <v>104</v>
      </c>
      <c r="W71" s="1">
        <v>8</v>
      </c>
      <c r="X71" s="1" t="s">
        <v>180</v>
      </c>
      <c r="Y71" s="1">
        <v>0.25</v>
      </c>
      <c r="Z71" s="1" t="s">
        <v>106</v>
      </c>
      <c r="AA71" s="1">
        <v>2</v>
      </c>
      <c r="AB71" s="1">
        <v>0.5</v>
      </c>
      <c r="AC71" s="1">
        <v>0.25</v>
      </c>
      <c r="AD71" s="1" t="s">
        <v>106</v>
      </c>
      <c r="AE71" s="1">
        <v>4</v>
      </c>
      <c r="AF71" s="1" t="s">
        <v>106</v>
      </c>
      <c r="AG71" s="1">
        <v>10</v>
      </c>
      <c r="AH71" s="1" t="s">
        <v>106</v>
      </c>
      <c r="AI71" s="1">
        <f t="shared" si="2"/>
        <v>1</v>
      </c>
      <c r="AJ71" s="1" t="s">
        <v>104</v>
      </c>
      <c r="AK71" s="1" t="s">
        <v>475</v>
      </c>
      <c r="AL71" s="1">
        <v>59</v>
      </c>
      <c r="AM71" s="1">
        <v>2004889</v>
      </c>
      <c r="AN71" s="1">
        <v>40</v>
      </c>
      <c r="AO71" s="1">
        <v>503</v>
      </c>
      <c r="AP71" s="1">
        <v>161469</v>
      </c>
      <c r="AQ71" s="1">
        <v>50122</v>
      </c>
      <c r="AR71" s="1">
        <v>105556</v>
      </c>
      <c r="AS71" s="1">
        <v>295</v>
      </c>
      <c r="AT71" s="1">
        <v>39.700000000000003</v>
      </c>
      <c r="AU71" s="1">
        <v>558</v>
      </c>
      <c r="AV71" s="1">
        <v>18</v>
      </c>
      <c r="AW71" s="1">
        <v>12</v>
      </c>
      <c r="AX71" s="1">
        <v>4</v>
      </c>
      <c r="AY71" s="1">
        <v>44</v>
      </c>
      <c r="AZ71" s="1">
        <v>14</v>
      </c>
      <c r="BA71" s="1">
        <v>77</v>
      </c>
      <c r="BB71" s="1">
        <v>97</v>
      </c>
      <c r="BC71" s="1"/>
      <c r="BD71" s="1"/>
      <c r="BE71" s="1"/>
      <c r="BF71" s="1"/>
      <c r="BG71" s="1"/>
      <c r="BH71" s="1" t="s">
        <v>452</v>
      </c>
      <c r="BI71" s="1" t="s">
        <v>54</v>
      </c>
      <c r="BJ71" s="1"/>
      <c r="BK71" s="1" t="s">
        <v>54</v>
      </c>
      <c r="BL71" s="1"/>
      <c r="BM71" s="1"/>
      <c r="BN71" s="1" t="s">
        <v>106</v>
      </c>
      <c r="BO71" s="1" t="s">
        <v>106</v>
      </c>
      <c r="BP71" s="1" t="s">
        <v>180</v>
      </c>
      <c r="BQ71" s="1" t="s">
        <v>180</v>
      </c>
      <c r="BR71" s="1" t="s">
        <v>106</v>
      </c>
      <c r="BS71" s="1" t="s">
        <v>106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 t="s">
        <v>458</v>
      </c>
      <c r="CE71" s="1" t="s">
        <v>104</v>
      </c>
      <c r="CF71" s="1">
        <v>1313</v>
      </c>
      <c r="CG71" s="1" t="s">
        <v>459</v>
      </c>
      <c r="CH71" s="1">
        <v>991</v>
      </c>
      <c r="CI71" s="1">
        <v>2.15742E-4</v>
      </c>
      <c r="CJ71" s="1">
        <v>4</v>
      </c>
      <c r="CK71" s="1">
        <v>7</v>
      </c>
      <c r="CL71" s="1">
        <v>7</v>
      </c>
      <c r="CM71" s="1" t="s">
        <v>119</v>
      </c>
      <c r="CN71" s="1">
        <v>4</v>
      </c>
      <c r="CO71" s="1" t="s">
        <v>119</v>
      </c>
      <c r="CP71" s="1">
        <v>1</v>
      </c>
      <c r="CQ71" s="1" t="s">
        <v>106</v>
      </c>
      <c r="CR71" s="1">
        <v>1</v>
      </c>
      <c r="CS71" s="1" t="s">
        <v>106</v>
      </c>
      <c r="CT71" s="1" t="s">
        <v>118</v>
      </c>
      <c r="CU71" s="1">
        <v>2.1</v>
      </c>
      <c r="CV71" s="1" t="s">
        <v>119</v>
      </c>
      <c r="CW71" s="1">
        <v>0.5</v>
      </c>
      <c r="CX71" s="1">
        <v>2</v>
      </c>
      <c r="CY71" s="1" t="s">
        <v>106</v>
      </c>
    </row>
    <row r="72" spans="1:103" x14ac:dyDescent="0.25">
      <c r="A72" s="3">
        <v>44266</v>
      </c>
      <c r="B72" s="1">
        <v>116</v>
      </c>
      <c r="C72" s="1" t="s">
        <v>476</v>
      </c>
      <c r="D72" s="1" t="s">
        <v>121</v>
      </c>
      <c r="E72" s="1" t="s">
        <v>477</v>
      </c>
      <c r="F72" s="1">
        <v>2021</v>
      </c>
      <c r="G72" s="7">
        <v>44488</v>
      </c>
      <c r="H72" s="1" t="s">
        <v>104</v>
      </c>
      <c r="I72" s="1" t="s">
        <v>455</v>
      </c>
      <c r="J72" s="1" t="s">
        <v>1364</v>
      </c>
      <c r="K72" s="1" t="s">
        <v>478</v>
      </c>
      <c r="L72" s="2" t="s">
        <v>1088</v>
      </c>
      <c r="M72" s="1">
        <v>2</v>
      </c>
      <c r="N72" s="1" t="s">
        <v>125</v>
      </c>
      <c r="O72" s="1" t="s">
        <v>126</v>
      </c>
      <c r="P72" s="1">
        <v>1</v>
      </c>
      <c r="Q72" s="1" t="s">
        <v>106</v>
      </c>
      <c r="R72" s="1">
        <v>0.5</v>
      </c>
      <c r="S72" s="1" t="s">
        <v>106</v>
      </c>
      <c r="T72" s="1">
        <v>1</v>
      </c>
      <c r="U72" s="1" t="s">
        <v>106</v>
      </c>
      <c r="V72" s="1" t="s">
        <v>104</v>
      </c>
      <c r="W72" s="1">
        <v>8</v>
      </c>
      <c r="X72" s="1" t="s">
        <v>180</v>
      </c>
      <c r="Y72" s="1">
        <v>0.25</v>
      </c>
      <c r="Z72" s="1" t="s">
        <v>106</v>
      </c>
      <c r="AA72" s="1">
        <v>2</v>
      </c>
      <c r="AB72" s="1">
        <v>0.12</v>
      </c>
      <c r="AC72" s="1">
        <v>0.25</v>
      </c>
      <c r="AD72" s="1" t="s">
        <v>106</v>
      </c>
      <c r="AE72" s="1">
        <v>2</v>
      </c>
      <c r="AF72" s="1" t="s">
        <v>106</v>
      </c>
      <c r="AG72" s="1">
        <v>10</v>
      </c>
      <c r="AH72" s="1" t="s">
        <v>180</v>
      </c>
      <c r="AI72" s="1">
        <f t="shared" si="2"/>
        <v>2</v>
      </c>
      <c r="AJ72" s="1" t="s">
        <v>104</v>
      </c>
      <c r="AK72" s="1" t="s">
        <v>479</v>
      </c>
      <c r="AL72" s="1">
        <v>1</v>
      </c>
      <c r="AM72" s="1">
        <v>2071699</v>
      </c>
      <c r="AN72" s="1">
        <v>69</v>
      </c>
      <c r="AO72" s="1">
        <v>503</v>
      </c>
      <c r="AP72" s="1">
        <v>244614</v>
      </c>
      <c r="AQ72" s="1">
        <v>30024</v>
      </c>
      <c r="AR72" s="1">
        <v>69892</v>
      </c>
      <c r="AS72" s="1">
        <v>597</v>
      </c>
      <c r="AT72" s="1">
        <v>39.700000000000003</v>
      </c>
      <c r="AU72" s="1">
        <v>320</v>
      </c>
      <c r="AV72" s="1">
        <v>4</v>
      </c>
      <c r="AW72" s="1">
        <v>16</v>
      </c>
      <c r="AX72" s="1">
        <v>19</v>
      </c>
      <c r="AY72" s="1">
        <v>15</v>
      </c>
      <c r="AZ72" s="1">
        <v>6</v>
      </c>
      <c r="BA72" s="1">
        <v>20</v>
      </c>
      <c r="BB72" s="1">
        <v>1</v>
      </c>
      <c r="BC72" s="1" t="s">
        <v>96</v>
      </c>
      <c r="BD72" s="1" t="s">
        <v>97</v>
      </c>
      <c r="BE72" s="1" t="s">
        <v>1036</v>
      </c>
      <c r="BF72" s="1"/>
      <c r="BG72" s="1"/>
      <c r="BH72" s="1"/>
      <c r="BI72" s="1" t="s">
        <v>1036</v>
      </c>
      <c r="BJ72" s="1" t="s">
        <v>53</v>
      </c>
      <c r="BK72" s="1" t="s">
        <v>54</v>
      </c>
      <c r="BL72" s="1"/>
      <c r="BM72" s="1"/>
      <c r="BN72" s="1" t="s">
        <v>106</v>
      </c>
      <c r="BO72" s="1" t="s">
        <v>180</v>
      </c>
      <c r="BP72" s="1" t="s">
        <v>180</v>
      </c>
      <c r="BQ72" s="1" t="s">
        <v>106</v>
      </c>
      <c r="BR72" s="1" t="s">
        <v>180</v>
      </c>
      <c r="BS72" s="1" t="s">
        <v>180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 t="s">
        <v>116</v>
      </c>
      <c r="CE72" s="1" t="s">
        <v>88</v>
      </c>
      <c r="CF72" s="1">
        <v>1313</v>
      </c>
      <c r="CG72" s="1" t="s">
        <v>480</v>
      </c>
      <c r="CH72" s="1">
        <v>980</v>
      </c>
      <c r="CI72" s="1">
        <v>4.8344600000000001E-4</v>
      </c>
      <c r="CJ72" s="1">
        <v>13</v>
      </c>
      <c r="CK72" s="1">
        <v>11</v>
      </c>
      <c r="CL72" s="1">
        <v>26</v>
      </c>
      <c r="CM72" s="1" t="s">
        <v>118</v>
      </c>
      <c r="CN72" s="1">
        <v>8</v>
      </c>
      <c r="CO72" s="1" t="s">
        <v>118</v>
      </c>
      <c r="CP72" s="1">
        <v>4</v>
      </c>
      <c r="CQ72" s="1" t="s">
        <v>118</v>
      </c>
      <c r="CR72" s="1">
        <v>4</v>
      </c>
      <c r="CS72" s="1" t="s">
        <v>180</v>
      </c>
      <c r="CT72" s="1" t="s">
        <v>118</v>
      </c>
      <c r="CU72" s="1">
        <v>2.1</v>
      </c>
      <c r="CV72" s="1" t="s">
        <v>118</v>
      </c>
      <c r="CW72" s="1">
        <v>1</v>
      </c>
      <c r="CX72" s="1">
        <v>4</v>
      </c>
      <c r="CY72" s="1" t="s">
        <v>180</v>
      </c>
    </row>
    <row r="73" spans="1:103" x14ac:dyDescent="0.25">
      <c r="A73" s="3">
        <v>44524</v>
      </c>
      <c r="B73" s="1">
        <v>117</v>
      </c>
      <c r="C73" s="1">
        <v>6234</v>
      </c>
      <c r="D73" s="1" t="s">
        <v>87</v>
      </c>
      <c r="E73" s="1" t="s">
        <v>481</v>
      </c>
      <c r="F73" s="1">
        <v>2021</v>
      </c>
      <c r="G73" s="7">
        <v>44207</v>
      </c>
      <c r="H73" s="1" t="s">
        <v>88</v>
      </c>
      <c r="I73" s="1" t="s">
        <v>150</v>
      </c>
      <c r="J73" s="1" t="s">
        <v>1371</v>
      </c>
      <c r="K73" s="1" t="s">
        <v>482</v>
      </c>
      <c r="L73" s="2" t="s">
        <v>1089</v>
      </c>
      <c r="M73" s="1">
        <v>32</v>
      </c>
      <c r="N73" s="1" t="s">
        <v>125</v>
      </c>
      <c r="O73" s="1" t="s">
        <v>92</v>
      </c>
      <c r="P73" s="1">
        <v>1</v>
      </c>
      <c r="Q73" s="1" t="s">
        <v>106</v>
      </c>
      <c r="R73" s="1">
        <v>0.5</v>
      </c>
      <c r="S73" s="1" t="s">
        <v>106</v>
      </c>
      <c r="T73" s="1">
        <v>1</v>
      </c>
      <c r="U73" s="1" t="s">
        <v>106</v>
      </c>
      <c r="V73" s="1" t="s">
        <v>104</v>
      </c>
      <c r="W73" s="1">
        <v>8</v>
      </c>
      <c r="X73" s="1" t="s">
        <v>180</v>
      </c>
      <c r="Y73" s="1">
        <v>0.25</v>
      </c>
      <c r="Z73" s="1" t="s">
        <v>106</v>
      </c>
      <c r="AA73" s="1">
        <v>2</v>
      </c>
      <c r="AB73" s="1">
        <v>0.5</v>
      </c>
      <c r="AC73" s="1">
        <v>16</v>
      </c>
      <c r="AD73" s="1" t="s">
        <v>180</v>
      </c>
      <c r="AE73" s="1">
        <v>2</v>
      </c>
      <c r="AF73" s="1" t="s">
        <v>106</v>
      </c>
      <c r="AG73" s="1">
        <v>160</v>
      </c>
      <c r="AH73" s="1" t="s">
        <v>180</v>
      </c>
      <c r="AI73" s="1">
        <f t="shared" si="2"/>
        <v>3</v>
      </c>
      <c r="AJ73" s="1" t="s">
        <v>88</v>
      </c>
      <c r="AK73" s="1" t="s">
        <v>483</v>
      </c>
      <c r="AL73" s="1">
        <v>6</v>
      </c>
      <c r="AM73" s="1">
        <v>2095298</v>
      </c>
      <c r="AN73" s="1">
        <v>50</v>
      </c>
      <c r="AO73" s="1">
        <v>582</v>
      </c>
      <c r="AP73" s="1">
        <v>433636</v>
      </c>
      <c r="AQ73" s="1">
        <v>41905</v>
      </c>
      <c r="AR73" s="1">
        <v>142412</v>
      </c>
      <c r="AS73" s="1">
        <v>398</v>
      </c>
      <c r="AT73" s="1">
        <v>39.700000000000003</v>
      </c>
      <c r="AU73" s="1">
        <v>17265</v>
      </c>
      <c r="AV73" s="1">
        <v>7</v>
      </c>
      <c r="AW73" s="1">
        <v>11</v>
      </c>
      <c r="AX73" s="1">
        <v>10</v>
      </c>
      <c r="AY73" s="1">
        <v>1</v>
      </c>
      <c r="AZ73" s="1">
        <v>725</v>
      </c>
      <c r="BA73" s="1">
        <v>667</v>
      </c>
      <c r="BB73" s="1">
        <v>1</v>
      </c>
      <c r="BC73" s="1" t="s">
        <v>96</v>
      </c>
      <c r="BD73" s="1" t="s">
        <v>97</v>
      </c>
      <c r="BE73" s="1" t="s">
        <v>1036</v>
      </c>
      <c r="BF73" s="1"/>
      <c r="BG73" s="1"/>
      <c r="BH73" s="1"/>
      <c r="BI73" s="1" t="s">
        <v>54</v>
      </c>
      <c r="BJ73" s="1"/>
      <c r="BK73" s="1" t="s">
        <v>54</v>
      </c>
      <c r="BL73" s="1" t="s">
        <v>98</v>
      </c>
      <c r="BM73" s="1"/>
      <c r="BN73" s="1" t="s">
        <v>106</v>
      </c>
      <c r="BO73" s="1" t="s">
        <v>106</v>
      </c>
      <c r="BP73" s="1" t="s">
        <v>180</v>
      </c>
      <c r="BQ73" s="1" t="s">
        <v>106</v>
      </c>
      <c r="BR73" s="1" t="s">
        <v>180</v>
      </c>
      <c r="BS73" s="1" t="s">
        <v>180</v>
      </c>
      <c r="BT73" s="1" t="s">
        <v>484</v>
      </c>
      <c r="BU73" s="1" t="s">
        <v>100</v>
      </c>
      <c r="BV73" s="1" t="s">
        <v>101</v>
      </c>
      <c r="BW73" s="1" t="s">
        <v>102</v>
      </c>
      <c r="BX73" s="1">
        <v>100</v>
      </c>
      <c r="BY73" s="1">
        <v>100</v>
      </c>
      <c r="BZ73" s="1">
        <v>59380</v>
      </c>
      <c r="CA73" s="1">
        <v>60585</v>
      </c>
      <c r="CB73" s="1">
        <v>1206</v>
      </c>
      <c r="CC73" s="1">
        <v>1</v>
      </c>
      <c r="CD73" s="1">
        <v>3</v>
      </c>
      <c r="CE73" s="1" t="s">
        <v>88</v>
      </c>
      <c r="CF73" s="1">
        <v>1313</v>
      </c>
      <c r="CG73" s="1" t="s">
        <v>202</v>
      </c>
      <c r="CH73" s="1">
        <v>965</v>
      </c>
      <c r="CI73" s="1">
        <v>8.5582099999999999E-4</v>
      </c>
      <c r="CJ73" s="1">
        <v>17</v>
      </c>
      <c r="CK73" s="1">
        <v>12</v>
      </c>
      <c r="CL73" s="1">
        <v>8</v>
      </c>
      <c r="CM73" s="1" t="s">
        <v>106</v>
      </c>
      <c r="CN73" s="1">
        <v>1</v>
      </c>
      <c r="CO73" s="1" t="s">
        <v>106</v>
      </c>
      <c r="CP73" s="1">
        <v>0.5</v>
      </c>
      <c r="CQ73" s="1" t="s">
        <v>106</v>
      </c>
      <c r="CR73" s="1">
        <v>1</v>
      </c>
      <c r="CS73" s="1" t="s">
        <v>106</v>
      </c>
      <c r="CT73" s="1" t="s">
        <v>118</v>
      </c>
      <c r="CU73" s="1">
        <v>2.1</v>
      </c>
      <c r="CV73" s="1" t="s">
        <v>119</v>
      </c>
      <c r="CW73" s="1">
        <v>0.5</v>
      </c>
      <c r="CX73" s="1">
        <v>2</v>
      </c>
      <c r="CY73" s="1" t="s">
        <v>106</v>
      </c>
    </row>
    <row r="74" spans="1:103" x14ac:dyDescent="0.25">
      <c r="A74" s="3">
        <v>44524</v>
      </c>
      <c r="B74" s="1">
        <v>118</v>
      </c>
      <c r="C74" s="1">
        <v>6494</v>
      </c>
      <c r="D74" s="1" t="s">
        <v>87</v>
      </c>
      <c r="E74" s="1" t="s">
        <v>485</v>
      </c>
      <c r="F74" s="1">
        <v>2021</v>
      </c>
      <c r="G74" s="7">
        <v>44511</v>
      </c>
      <c r="H74" s="1" t="s">
        <v>104</v>
      </c>
      <c r="I74" s="1" t="s">
        <v>150</v>
      </c>
      <c r="J74" s="1" t="s">
        <v>1375</v>
      </c>
      <c r="K74" s="1" t="s">
        <v>486</v>
      </c>
      <c r="L74" s="2" t="s">
        <v>1090</v>
      </c>
      <c r="M74" s="1">
        <v>53</v>
      </c>
      <c r="N74" s="1" t="s">
        <v>91</v>
      </c>
      <c r="O74" s="1" t="s">
        <v>92</v>
      </c>
      <c r="P74" s="1">
        <v>1</v>
      </c>
      <c r="Q74" s="1" t="s">
        <v>106</v>
      </c>
      <c r="R74" s="1">
        <v>1</v>
      </c>
      <c r="S74" s="1" t="s">
        <v>106</v>
      </c>
      <c r="T74" s="1">
        <v>16</v>
      </c>
      <c r="U74" s="1" t="s">
        <v>180</v>
      </c>
      <c r="V74" s="1" t="s">
        <v>104</v>
      </c>
      <c r="W74" s="1">
        <v>0.12</v>
      </c>
      <c r="X74" s="1" t="s">
        <v>106</v>
      </c>
      <c r="Y74" s="1">
        <v>0.25</v>
      </c>
      <c r="Z74" s="1" t="s">
        <v>106</v>
      </c>
      <c r="AA74" s="1">
        <v>2</v>
      </c>
      <c r="AB74" s="1">
        <v>0.5</v>
      </c>
      <c r="AC74" s="1">
        <v>0.5</v>
      </c>
      <c r="AD74" s="1" t="s">
        <v>106</v>
      </c>
      <c r="AE74" s="1">
        <v>2</v>
      </c>
      <c r="AF74" s="1" t="s">
        <v>106</v>
      </c>
      <c r="AG74" s="1">
        <v>80</v>
      </c>
      <c r="AH74" s="1" t="s">
        <v>106</v>
      </c>
      <c r="AI74" s="1">
        <f t="shared" si="2"/>
        <v>1</v>
      </c>
      <c r="AJ74" s="1" t="s">
        <v>104</v>
      </c>
      <c r="AK74" s="1" t="s">
        <v>487</v>
      </c>
      <c r="AL74" s="1">
        <v>48</v>
      </c>
      <c r="AM74" s="1">
        <v>2059482</v>
      </c>
      <c r="AN74" s="1">
        <v>50</v>
      </c>
      <c r="AO74" s="1">
        <v>578</v>
      </c>
      <c r="AP74" s="1">
        <v>245373</v>
      </c>
      <c r="AQ74" s="1">
        <v>41189</v>
      </c>
      <c r="AR74" s="1">
        <v>107434</v>
      </c>
      <c r="AS74" s="1">
        <v>398</v>
      </c>
      <c r="AT74" s="1">
        <v>39.700000000000003</v>
      </c>
      <c r="AU74" s="1">
        <v>7629</v>
      </c>
      <c r="AV74" s="1">
        <v>10</v>
      </c>
      <c r="AW74" s="1">
        <v>10</v>
      </c>
      <c r="AX74" s="1">
        <v>47</v>
      </c>
      <c r="AY74" s="1">
        <v>16</v>
      </c>
      <c r="AZ74" s="1">
        <v>6</v>
      </c>
      <c r="BA74" s="1">
        <v>14</v>
      </c>
      <c r="BB74" s="1">
        <v>8</v>
      </c>
      <c r="BC74" s="1" t="s">
        <v>96</v>
      </c>
      <c r="BD74" s="1" t="s">
        <v>97</v>
      </c>
      <c r="BE74" s="1" t="s">
        <v>1036</v>
      </c>
      <c r="BF74" s="1" t="s">
        <v>488</v>
      </c>
      <c r="BG74" s="1" t="s">
        <v>183</v>
      </c>
      <c r="BH74" s="1"/>
      <c r="BI74" s="1"/>
      <c r="BJ74" s="1"/>
      <c r="BK74" s="1"/>
      <c r="BL74" s="1"/>
      <c r="BM74" s="1"/>
      <c r="BN74" s="1" t="s">
        <v>106</v>
      </c>
      <c r="BO74" s="1" t="s">
        <v>106</v>
      </c>
      <c r="BP74" s="1" t="s">
        <v>106</v>
      </c>
      <c r="BQ74" s="1" t="s">
        <v>180</v>
      </c>
      <c r="BR74" s="1" t="s">
        <v>106</v>
      </c>
      <c r="BS74" s="1" t="s">
        <v>180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 t="s">
        <v>283</v>
      </c>
      <c r="CE74" s="1" t="s">
        <v>104</v>
      </c>
      <c r="CF74" s="1">
        <v>1313</v>
      </c>
      <c r="CG74" s="1" t="s">
        <v>204</v>
      </c>
      <c r="CH74" s="1">
        <v>852</v>
      </c>
      <c r="CI74" s="1">
        <v>3.9660800000000003E-3</v>
      </c>
      <c r="CJ74" s="1">
        <v>17</v>
      </c>
      <c r="CK74" s="1">
        <v>16</v>
      </c>
      <c r="CL74" s="1" t="s">
        <v>131</v>
      </c>
      <c r="CM74" s="1" t="s">
        <v>106</v>
      </c>
      <c r="CN74" s="1">
        <v>1</v>
      </c>
      <c r="CO74" s="1" t="s">
        <v>106</v>
      </c>
      <c r="CP74" s="1">
        <v>0.5</v>
      </c>
      <c r="CQ74" s="1" t="s">
        <v>106</v>
      </c>
      <c r="CR74" s="1">
        <v>0.5</v>
      </c>
      <c r="CS74" s="1" t="s">
        <v>106</v>
      </c>
      <c r="CT74" s="1" t="s">
        <v>118</v>
      </c>
      <c r="CU74" s="1">
        <v>2.1</v>
      </c>
      <c r="CV74" s="1" t="s">
        <v>106</v>
      </c>
      <c r="CW74" s="1">
        <v>0.25</v>
      </c>
      <c r="CX74" s="1">
        <v>1</v>
      </c>
      <c r="CY74" s="1" t="s">
        <v>106</v>
      </c>
    </row>
    <row r="75" spans="1:103" x14ac:dyDescent="0.25">
      <c r="A75" s="3">
        <v>44524</v>
      </c>
      <c r="B75" s="1">
        <v>119</v>
      </c>
      <c r="C75" s="1">
        <v>6414</v>
      </c>
      <c r="D75" s="1" t="s">
        <v>87</v>
      </c>
      <c r="E75" s="1" t="s">
        <v>489</v>
      </c>
      <c r="F75" s="1">
        <v>2021</v>
      </c>
      <c r="G75" s="7">
        <v>44419</v>
      </c>
      <c r="H75" s="1" t="s">
        <v>104</v>
      </c>
      <c r="I75" s="1" t="s">
        <v>129</v>
      </c>
      <c r="J75" s="1" t="s">
        <v>1373</v>
      </c>
      <c r="K75" s="1" t="s">
        <v>490</v>
      </c>
      <c r="L75" s="2" t="s">
        <v>1091</v>
      </c>
      <c r="M75" s="1">
        <v>0.5</v>
      </c>
      <c r="N75" s="1" t="s">
        <v>125</v>
      </c>
      <c r="O75" s="1" t="s">
        <v>389</v>
      </c>
      <c r="P75" s="1">
        <v>2</v>
      </c>
      <c r="Q75" s="1" t="s">
        <v>106</v>
      </c>
      <c r="R75" s="1">
        <v>1</v>
      </c>
      <c r="S75" s="1" t="s">
        <v>106</v>
      </c>
      <c r="T75" s="1">
        <v>0.5</v>
      </c>
      <c r="U75" s="1" t="s">
        <v>106</v>
      </c>
      <c r="V75" s="1" t="s">
        <v>104</v>
      </c>
      <c r="W75" s="1">
        <v>8</v>
      </c>
      <c r="X75" s="1" t="s">
        <v>180</v>
      </c>
      <c r="Y75" s="1">
        <v>1</v>
      </c>
      <c r="Z75" s="1" t="s">
        <v>180</v>
      </c>
      <c r="AA75" s="1">
        <v>2</v>
      </c>
      <c r="AB75" s="1">
        <v>0.5</v>
      </c>
      <c r="AC75" s="1">
        <v>16</v>
      </c>
      <c r="AD75" s="1" t="s">
        <v>180</v>
      </c>
      <c r="AE75" s="1">
        <v>2</v>
      </c>
      <c r="AF75" s="1" t="s">
        <v>106</v>
      </c>
      <c r="AG75" s="1">
        <v>10</v>
      </c>
      <c r="AH75" s="1" t="s">
        <v>180</v>
      </c>
      <c r="AI75" s="1">
        <f t="shared" si="2"/>
        <v>4</v>
      </c>
      <c r="AJ75" s="1" t="s">
        <v>88</v>
      </c>
      <c r="AK75" s="1" t="s">
        <v>491</v>
      </c>
      <c r="AL75" s="1">
        <v>44</v>
      </c>
      <c r="AM75" s="1">
        <v>2195074</v>
      </c>
      <c r="AN75" s="1">
        <v>63</v>
      </c>
      <c r="AO75" s="1">
        <v>526</v>
      </c>
      <c r="AP75" s="1">
        <v>276009</v>
      </c>
      <c r="AQ75" s="1">
        <v>34842</v>
      </c>
      <c r="AR75" s="1">
        <v>90191</v>
      </c>
      <c r="AS75" s="1">
        <v>498</v>
      </c>
      <c r="AT75" s="1">
        <v>39.6</v>
      </c>
      <c r="AU75" s="1">
        <v>179</v>
      </c>
      <c r="AV75" s="1">
        <v>7</v>
      </c>
      <c r="AW75" s="1">
        <v>14</v>
      </c>
      <c r="AX75" s="1">
        <v>40</v>
      </c>
      <c r="AY75" s="1">
        <v>12</v>
      </c>
      <c r="AZ75" s="1">
        <v>1</v>
      </c>
      <c r="BA75" s="1">
        <v>1</v>
      </c>
      <c r="BB75" s="1">
        <v>14</v>
      </c>
      <c r="BC75" s="1"/>
      <c r="BD75" s="1"/>
      <c r="BE75" s="1"/>
      <c r="BF75" s="1"/>
      <c r="BG75" s="1"/>
      <c r="BH75" s="1"/>
      <c r="BI75" s="1" t="s">
        <v>53</v>
      </c>
      <c r="BJ75" s="1" t="s">
        <v>53</v>
      </c>
      <c r="BK75" s="1"/>
      <c r="BL75" s="1" t="s">
        <v>128</v>
      </c>
      <c r="BM75" s="1"/>
      <c r="BN75" s="1" t="s">
        <v>106</v>
      </c>
      <c r="BO75" s="1" t="s">
        <v>180</v>
      </c>
      <c r="BP75" s="1" t="s">
        <v>180</v>
      </c>
      <c r="BQ75" s="1" t="s">
        <v>106</v>
      </c>
      <c r="BR75" s="1" t="s">
        <v>180</v>
      </c>
      <c r="BS75" s="1" t="s">
        <v>106</v>
      </c>
      <c r="BT75" s="1" t="s">
        <v>492</v>
      </c>
      <c r="BU75" s="1" t="s">
        <v>100</v>
      </c>
      <c r="BV75" s="1" t="s">
        <v>101</v>
      </c>
      <c r="BW75" s="1" t="s">
        <v>102</v>
      </c>
      <c r="BX75" s="1">
        <v>99.834000000000003</v>
      </c>
      <c r="BY75" s="1">
        <v>100</v>
      </c>
      <c r="BZ75" s="1">
        <v>231030</v>
      </c>
      <c r="CA75" s="1">
        <v>232235</v>
      </c>
      <c r="CB75" s="1">
        <v>1206</v>
      </c>
      <c r="CC75" s="1">
        <v>1</v>
      </c>
      <c r="CD75" s="1" t="s">
        <v>129</v>
      </c>
      <c r="CE75" s="1" t="s">
        <v>88</v>
      </c>
      <c r="CF75" s="1">
        <v>1313</v>
      </c>
      <c r="CG75" s="1" t="s">
        <v>493</v>
      </c>
      <c r="CH75" s="1">
        <v>969</v>
      </c>
      <c r="CI75" s="1">
        <v>7.5568E-4</v>
      </c>
      <c r="CJ75" s="1">
        <v>34</v>
      </c>
      <c r="CK75" s="1">
        <v>32</v>
      </c>
      <c r="CL75" s="1">
        <v>43</v>
      </c>
      <c r="CM75" s="1" t="s">
        <v>106</v>
      </c>
      <c r="CN75" s="1">
        <v>1</v>
      </c>
      <c r="CO75" s="1" t="s">
        <v>106</v>
      </c>
      <c r="CP75" s="1">
        <v>0.5</v>
      </c>
      <c r="CQ75" s="1" t="s">
        <v>106</v>
      </c>
      <c r="CR75" s="1">
        <v>0.5</v>
      </c>
      <c r="CS75" s="1" t="s">
        <v>106</v>
      </c>
      <c r="CT75" s="1" t="s">
        <v>118</v>
      </c>
      <c r="CU75" s="1">
        <v>2.1</v>
      </c>
      <c r="CV75" s="1" t="s">
        <v>106</v>
      </c>
      <c r="CW75" s="1">
        <v>0.25</v>
      </c>
      <c r="CX75" s="1">
        <v>2</v>
      </c>
      <c r="CY75" s="1" t="s">
        <v>106</v>
      </c>
    </row>
    <row r="76" spans="1:103" x14ac:dyDescent="0.25">
      <c r="A76" s="3">
        <v>44524</v>
      </c>
      <c r="B76" s="1">
        <v>120</v>
      </c>
      <c r="C76" s="1" t="s">
        <v>494</v>
      </c>
      <c r="D76" s="1" t="s">
        <v>121</v>
      </c>
      <c r="E76" s="1" t="s">
        <v>495</v>
      </c>
      <c r="F76" s="1">
        <v>2021</v>
      </c>
      <c r="G76" s="7">
        <v>44358</v>
      </c>
      <c r="H76" s="1" t="s">
        <v>88</v>
      </c>
      <c r="I76" s="1" t="s">
        <v>496</v>
      </c>
      <c r="J76" s="1" t="s">
        <v>1372</v>
      </c>
      <c r="K76" s="1" t="s">
        <v>497</v>
      </c>
      <c r="L76" s="1" t="s">
        <v>1092</v>
      </c>
      <c r="M76" s="1">
        <v>55</v>
      </c>
      <c r="N76" s="1" t="s">
        <v>91</v>
      </c>
      <c r="O76" s="1" t="s">
        <v>498</v>
      </c>
      <c r="P76" s="1">
        <v>1</v>
      </c>
      <c r="Q76" s="1" t="s">
        <v>106</v>
      </c>
      <c r="R76" s="1">
        <v>1</v>
      </c>
      <c r="S76" s="1" t="s">
        <v>106</v>
      </c>
      <c r="T76" s="1">
        <v>0.5</v>
      </c>
      <c r="U76" s="1" t="s">
        <v>106</v>
      </c>
      <c r="V76" s="1" t="s">
        <v>104</v>
      </c>
      <c r="W76" s="1">
        <v>8</v>
      </c>
      <c r="X76" s="1" t="s">
        <v>180</v>
      </c>
      <c r="Y76" s="1">
        <v>1</v>
      </c>
      <c r="Z76" s="1" t="s">
        <v>180</v>
      </c>
      <c r="AA76" s="1">
        <v>2</v>
      </c>
      <c r="AB76" s="1">
        <v>0.5</v>
      </c>
      <c r="AC76" s="1">
        <v>16</v>
      </c>
      <c r="AD76" s="1" t="s">
        <v>180</v>
      </c>
      <c r="AE76" s="1">
        <v>2</v>
      </c>
      <c r="AF76" s="1" t="s">
        <v>106</v>
      </c>
      <c r="AG76" s="1">
        <v>80</v>
      </c>
      <c r="AH76" s="1" t="s">
        <v>180</v>
      </c>
      <c r="AI76" s="1">
        <f t="shared" si="2"/>
        <v>4</v>
      </c>
      <c r="AJ76" s="1" t="s">
        <v>88</v>
      </c>
      <c r="AK76" s="1" t="s">
        <v>499</v>
      </c>
      <c r="AL76" s="1">
        <v>23</v>
      </c>
      <c r="AM76" s="1">
        <v>2163871</v>
      </c>
      <c r="AN76" s="1">
        <v>44</v>
      </c>
      <c r="AO76" s="1">
        <v>503</v>
      </c>
      <c r="AP76" s="1">
        <v>254661</v>
      </c>
      <c r="AQ76" s="1">
        <v>49178</v>
      </c>
      <c r="AR76" s="1">
        <v>105359</v>
      </c>
      <c r="AS76" s="1">
        <v>291</v>
      </c>
      <c r="AT76" s="1">
        <v>39.5</v>
      </c>
      <c r="AU76" s="1">
        <v>90</v>
      </c>
      <c r="AV76" s="1">
        <v>5</v>
      </c>
      <c r="AW76" s="1">
        <v>6</v>
      </c>
      <c r="AX76" s="1">
        <v>1</v>
      </c>
      <c r="AY76" s="1">
        <v>2</v>
      </c>
      <c r="AZ76" s="1">
        <v>6</v>
      </c>
      <c r="BA76" s="1">
        <v>3</v>
      </c>
      <c r="BB76" s="1">
        <v>4</v>
      </c>
      <c r="BC76" s="1" t="s">
        <v>96</v>
      </c>
      <c r="BD76" s="1" t="s">
        <v>97</v>
      </c>
      <c r="BE76" s="1" t="s">
        <v>1036</v>
      </c>
      <c r="BF76" s="1"/>
      <c r="BG76" s="1"/>
      <c r="BH76" s="1"/>
      <c r="BI76" s="1" t="s">
        <v>53</v>
      </c>
      <c r="BJ76" s="1" t="s">
        <v>53</v>
      </c>
      <c r="BK76" s="1"/>
      <c r="BL76" s="1" t="s">
        <v>98</v>
      </c>
      <c r="BM76" s="1"/>
      <c r="BN76" s="1" t="s">
        <v>106</v>
      </c>
      <c r="BO76" s="1" t="s">
        <v>180</v>
      </c>
      <c r="BP76" s="1" t="s">
        <v>180</v>
      </c>
      <c r="BQ76" s="1" t="s">
        <v>106</v>
      </c>
      <c r="BR76" s="1" t="s">
        <v>180</v>
      </c>
      <c r="BS76" s="1" t="s">
        <v>180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 t="s">
        <v>111</v>
      </c>
      <c r="CE76" s="1" t="s">
        <v>88</v>
      </c>
      <c r="CF76" s="1">
        <v>1313</v>
      </c>
      <c r="CG76" s="1" t="s">
        <v>280</v>
      </c>
      <c r="CH76" s="1">
        <v>961</v>
      </c>
      <c r="CI76" s="1">
        <v>9.56583E-4</v>
      </c>
      <c r="CJ76" s="1">
        <v>34</v>
      </c>
      <c r="CK76" s="1" t="s">
        <v>131</v>
      </c>
      <c r="CL76" s="1">
        <v>56</v>
      </c>
      <c r="CM76" s="1" t="s">
        <v>106</v>
      </c>
      <c r="CN76" s="1">
        <v>1</v>
      </c>
      <c r="CO76" s="1" t="s">
        <v>119</v>
      </c>
      <c r="CP76" s="1">
        <v>1</v>
      </c>
      <c r="CQ76" s="1" t="s">
        <v>106</v>
      </c>
      <c r="CR76" s="1">
        <v>0.5</v>
      </c>
      <c r="CS76" s="1" t="s">
        <v>106</v>
      </c>
      <c r="CT76" s="1" t="s">
        <v>118</v>
      </c>
      <c r="CU76" s="1">
        <v>2.1</v>
      </c>
      <c r="CV76" s="1" t="s">
        <v>119</v>
      </c>
      <c r="CW76" s="1">
        <v>0.5</v>
      </c>
      <c r="CX76" s="1">
        <v>2</v>
      </c>
      <c r="CY76" s="1" t="s">
        <v>106</v>
      </c>
    </row>
    <row r="77" spans="1:103" x14ac:dyDescent="0.25">
      <c r="A77" s="3">
        <v>44420</v>
      </c>
      <c r="B77" s="1">
        <v>121</v>
      </c>
      <c r="C77" s="1">
        <v>7044</v>
      </c>
      <c r="D77" s="1" t="s">
        <v>87</v>
      </c>
      <c r="E77" s="1" t="s">
        <v>500</v>
      </c>
      <c r="F77" s="1">
        <v>2021</v>
      </c>
      <c r="G77" s="7">
        <v>44530</v>
      </c>
      <c r="H77" s="1" t="s">
        <v>104</v>
      </c>
      <c r="I77" s="1">
        <v>4</v>
      </c>
      <c r="J77" s="1" t="s">
        <v>1384</v>
      </c>
      <c r="K77" s="1" t="s">
        <v>501</v>
      </c>
      <c r="L77" s="1" t="s">
        <v>1093</v>
      </c>
      <c r="M77" s="1">
        <v>45</v>
      </c>
      <c r="N77" s="1" t="s">
        <v>125</v>
      </c>
      <c r="O77" s="1" t="s">
        <v>92</v>
      </c>
      <c r="P77" s="1">
        <v>0.12</v>
      </c>
      <c r="Q77" s="1" t="s">
        <v>106</v>
      </c>
      <c r="R77" s="1">
        <v>0.12</v>
      </c>
      <c r="S77" s="1" t="s">
        <v>106</v>
      </c>
      <c r="T77" s="1">
        <v>0.5</v>
      </c>
      <c r="U77" s="1" t="s">
        <v>106</v>
      </c>
      <c r="V77" s="1" t="s">
        <v>104</v>
      </c>
      <c r="W77" s="1">
        <v>1</v>
      </c>
      <c r="X77" s="1" t="s">
        <v>180</v>
      </c>
      <c r="Y77" s="1">
        <v>0.25</v>
      </c>
      <c r="Z77" s="1" t="s">
        <v>106</v>
      </c>
      <c r="AA77" s="1">
        <v>2</v>
      </c>
      <c r="AB77" s="1">
        <v>0.5</v>
      </c>
      <c r="AC77" s="1">
        <v>16</v>
      </c>
      <c r="AD77" s="1" t="s">
        <v>180</v>
      </c>
      <c r="AE77" s="1">
        <v>2</v>
      </c>
      <c r="AF77" s="1" t="s">
        <v>106</v>
      </c>
      <c r="AG77" s="1">
        <v>80</v>
      </c>
      <c r="AH77" s="1" t="s">
        <v>180</v>
      </c>
      <c r="AI77" s="1">
        <f t="shared" si="2"/>
        <v>3</v>
      </c>
      <c r="AJ77" s="1" t="s">
        <v>88</v>
      </c>
      <c r="AK77" s="1" t="s">
        <v>502</v>
      </c>
      <c r="AL77" s="1">
        <v>86</v>
      </c>
      <c r="AM77" s="1">
        <v>2032353</v>
      </c>
      <c r="AN77" s="1">
        <v>53</v>
      </c>
      <c r="AO77" s="1">
        <v>537</v>
      </c>
      <c r="AP77" s="1">
        <v>299875</v>
      </c>
      <c r="AQ77" s="1">
        <v>38346</v>
      </c>
      <c r="AR77" s="1">
        <v>163604</v>
      </c>
      <c r="AS77" s="1">
        <v>196</v>
      </c>
      <c r="AT77" s="1">
        <v>39.700000000000003</v>
      </c>
      <c r="AU77" s="1">
        <v>2712</v>
      </c>
      <c r="AV77" s="1">
        <v>15</v>
      </c>
      <c r="AW77" s="1">
        <v>11</v>
      </c>
      <c r="AX77" s="1">
        <v>54</v>
      </c>
      <c r="AY77" s="1">
        <v>5</v>
      </c>
      <c r="AZ77" s="1">
        <v>103</v>
      </c>
      <c r="BA77" s="1">
        <v>27</v>
      </c>
      <c r="BB77" s="1">
        <v>9</v>
      </c>
      <c r="BC77" s="1"/>
      <c r="BD77" s="1" t="s">
        <v>97</v>
      </c>
      <c r="BE77" s="1" t="s">
        <v>1038</v>
      </c>
      <c r="BF77" s="1"/>
      <c r="BG77" s="1"/>
      <c r="BH77" s="1"/>
      <c r="BI77" s="1"/>
      <c r="BJ77" s="1"/>
      <c r="BK77" s="1"/>
      <c r="BL77" s="1"/>
      <c r="BM77" s="1"/>
      <c r="BN77" s="1" t="s">
        <v>106</v>
      </c>
      <c r="BO77" s="1" t="s">
        <v>106</v>
      </c>
      <c r="BP77" s="1" t="s">
        <v>106</v>
      </c>
      <c r="BQ77" s="1" t="s">
        <v>106</v>
      </c>
      <c r="BR77" s="1" t="s">
        <v>106</v>
      </c>
      <c r="BS77" s="1" t="s">
        <v>180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>
        <v>4</v>
      </c>
      <c r="CE77" s="1" t="s">
        <v>88</v>
      </c>
      <c r="CF77" s="1">
        <v>1313</v>
      </c>
      <c r="CG77" s="1" t="s">
        <v>503</v>
      </c>
      <c r="CH77" s="1">
        <v>957</v>
      </c>
      <c r="CI77" s="1">
        <v>1.0579700000000001E-3</v>
      </c>
      <c r="CJ77" s="1">
        <v>0</v>
      </c>
      <c r="CK77" s="1">
        <v>0</v>
      </c>
      <c r="CL77" s="1">
        <v>0</v>
      </c>
      <c r="CM77" s="1" t="s">
        <v>106</v>
      </c>
      <c r="CN77" s="1">
        <v>0.03</v>
      </c>
      <c r="CO77" s="1" t="s">
        <v>106</v>
      </c>
      <c r="CP77" s="1">
        <v>0.5</v>
      </c>
      <c r="CQ77" s="1" t="s">
        <v>106</v>
      </c>
      <c r="CR77" s="1">
        <v>0.06</v>
      </c>
      <c r="CS77" s="1" t="s">
        <v>106</v>
      </c>
      <c r="CT77" s="1" t="s">
        <v>106</v>
      </c>
      <c r="CU77" s="1">
        <v>0.5</v>
      </c>
      <c r="CV77" s="1" t="s">
        <v>106</v>
      </c>
      <c r="CW77" s="1">
        <v>0.06</v>
      </c>
      <c r="CX77" s="1">
        <v>0.03</v>
      </c>
      <c r="CY77" s="1" t="s">
        <v>106</v>
      </c>
    </row>
    <row r="78" spans="1:103" x14ac:dyDescent="0.25">
      <c r="A78" s="3">
        <v>44420</v>
      </c>
      <c r="B78" s="1">
        <v>122</v>
      </c>
      <c r="C78" s="1">
        <v>7079</v>
      </c>
      <c r="D78" s="1" t="s">
        <v>87</v>
      </c>
      <c r="E78" s="1" t="s">
        <v>504</v>
      </c>
      <c r="F78" s="1">
        <v>2021</v>
      </c>
      <c r="G78" s="7">
        <v>44208</v>
      </c>
      <c r="H78" s="1" t="s">
        <v>88</v>
      </c>
      <c r="I78" s="1" t="s">
        <v>129</v>
      </c>
      <c r="J78" s="1" t="s">
        <v>1383</v>
      </c>
      <c r="K78" s="1" t="s">
        <v>505</v>
      </c>
      <c r="L78" s="1" t="s">
        <v>1094</v>
      </c>
      <c r="M78" s="1">
        <v>13</v>
      </c>
      <c r="N78" s="1" t="s">
        <v>91</v>
      </c>
      <c r="O78" s="1" t="s">
        <v>92</v>
      </c>
      <c r="P78" s="1">
        <v>0.25</v>
      </c>
      <c r="Q78" s="1" t="s">
        <v>106</v>
      </c>
      <c r="R78" s="1">
        <v>0.25</v>
      </c>
      <c r="S78" s="1" t="s">
        <v>106</v>
      </c>
      <c r="T78" s="1">
        <v>0.5</v>
      </c>
      <c r="U78" s="1" t="s">
        <v>106</v>
      </c>
      <c r="V78" s="1" t="s">
        <v>104</v>
      </c>
      <c r="W78" s="1">
        <v>2</v>
      </c>
      <c r="X78" s="1" t="s">
        <v>180</v>
      </c>
      <c r="Y78" s="1">
        <v>0.25</v>
      </c>
      <c r="Z78" s="1" t="s">
        <v>106</v>
      </c>
      <c r="AA78" s="1">
        <v>2</v>
      </c>
      <c r="AB78" s="1">
        <v>0.5</v>
      </c>
      <c r="AC78" s="1">
        <v>0.25</v>
      </c>
      <c r="AD78" s="1" t="s">
        <v>106</v>
      </c>
      <c r="AE78" s="1">
        <v>2</v>
      </c>
      <c r="AF78" s="1" t="s">
        <v>106</v>
      </c>
      <c r="AG78" s="1">
        <v>80</v>
      </c>
      <c r="AH78" s="1" t="s">
        <v>180</v>
      </c>
      <c r="AI78" s="1">
        <f t="shared" si="2"/>
        <v>2</v>
      </c>
      <c r="AJ78" s="1" t="s">
        <v>104</v>
      </c>
      <c r="AK78" s="1" t="s">
        <v>506</v>
      </c>
      <c r="AL78" s="1">
        <v>1</v>
      </c>
      <c r="AM78" s="1">
        <v>2071624</v>
      </c>
      <c r="AN78" s="1">
        <v>59</v>
      </c>
      <c r="AO78" s="1">
        <v>524</v>
      </c>
      <c r="AP78" s="1">
        <v>297184</v>
      </c>
      <c r="AQ78" s="1">
        <v>35112</v>
      </c>
      <c r="AR78" s="1">
        <v>76774</v>
      </c>
      <c r="AS78" s="1">
        <v>695</v>
      </c>
      <c r="AT78" s="1">
        <v>39.700000000000003</v>
      </c>
      <c r="AU78" s="1">
        <v>2812</v>
      </c>
      <c r="AV78" s="1">
        <v>4</v>
      </c>
      <c r="AW78" s="1">
        <v>16</v>
      </c>
      <c r="AX78" s="1">
        <v>19</v>
      </c>
      <c r="AY78" s="1">
        <v>15</v>
      </c>
      <c r="AZ78" s="1">
        <v>6</v>
      </c>
      <c r="BA78" s="1">
        <v>20</v>
      </c>
      <c r="BB78" s="1">
        <v>260</v>
      </c>
      <c r="BC78" s="1" t="s">
        <v>96</v>
      </c>
      <c r="BD78" s="1" t="s">
        <v>97</v>
      </c>
      <c r="BE78" s="1" t="s">
        <v>1036</v>
      </c>
      <c r="BF78" s="1" t="s">
        <v>488</v>
      </c>
      <c r="BG78" s="1" t="s">
        <v>183</v>
      </c>
      <c r="BH78" s="1"/>
      <c r="BI78" s="1" t="s">
        <v>1036</v>
      </c>
      <c r="BJ78" s="1" t="s">
        <v>53</v>
      </c>
      <c r="BK78" s="1" t="s">
        <v>54</v>
      </c>
      <c r="BL78" s="1"/>
      <c r="BM78" s="1"/>
      <c r="BN78" s="1" t="s">
        <v>106</v>
      </c>
      <c r="BO78" s="1" t="s">
        <v>180</v>
      </c>
      <c r="BP78" s="1" t="s">
        <v>180</v>
      </c>
      <c r="BQ78" s="1" t="s">
        <v>180</v>
      </c>
      <c r="BR78" s="1" t="s">
        <v>180</v>
      </c>
      <c r="BS78" s="1" t="s">
        <v>180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 t="s">
        <v>129</v>
      </c>
      <c r="CE78" s="1" t="s">
        <v>88</v>
      </c>
      <c r="CF78" s="1">
        <v>1313</v>
      </c>
      <c r="CG78" s="1" t="s">
        <v>507</v>
      </c>
      <c r="CH78" s="1">
        <v>980</v>
      </c>
      <c r="CI78" s="1">
        <v>4.8344600000000001E-4</v>
      </c>
      <c r="CJ78" s="1">
        <v>13</v>
      </c>
      <c r="CK78" s="1" t="s">
        <v>131</v>
      </c>
      <c r="CL78" s="1" t="s">
        <v>131</v>
      </c>
      <c r="CM78" s="1" t="s">
        <v>118</v>
      </c>
      <c r="CN78" s="1">
        <v>8</v>
      </c>
      <c r="CO78" s="1" t="s">
        <v>118</v>
      </c>
      <c r="CP78" s="1">
        <v>2</v>
      </c>
      <c r="CQ78" s="1" t="s">
        <v>119</v>
      </c>
      <c r="CR78" s="1">
        <v>2</v>
      </c>
      <c r="CS78" s="1" t="s">
        <v>180</v>
      </c>
      <c r="CT78" s="1" t="s">
        <v>118</v>
      </c>
      <c r="CU78" s="1">
        <v>2.1</v>
      </c>
      <c r="CV78" s="1" t="s">
        <v>118</v>
      </c>
      <c r="CW78" s="1">
        <v>1</v>
      </c>
      <c r="CX78" s="1">
        <v>4</v>
      </c>
      <c r="CY78" s="1" t="s">
        <v>180</v>
      </c>
    </row>
    <row r="79" spans="1:103" x14ac:dyDescent="0.25">
      <c r="A79" s="3">
        <v>44420</v>
      </c>
      <c r="B79" s="1">
        <v>123</v>
      </c>
      <c r="C79" s="1" t="s">
        <v>508</v>
      </c>
      <c r="D79" s="1" t="s">
        <v>121</v>
      </c>
      <c r="E79" s="1" t="s">
        <v>509</v>
      </c>
      <c r="F79" s="1">
        <v>2021</v>
      </c>
      <c r="G79" s="7">
        <v>44298</v>
      </c>
      <c r="H79" s="1" t="s">
        <v>88</v>
      </c>
      <c r="I79" s="1" t="s">
        <v>116</v>
      </c>
      <c r="J79" s="1" t="s">
        <v>1381</v>
      </c>
      <c r="K79" s="1" t="s">
        <v>510</v>
      </c>
      <c r="L79" s="1" t="s">
        <v>1095</v>
      </c>
      <c r="M79" s="1">
        <v>44</v>
      </c>
      <c r="N79" s="1" t="s">
        <v>91</v>
      </c>
      <c r="O79" s="1" t="s">
        <v>164</v>
      </c>
      <c r="P79" s="1">
        <v>0.12</v>
      </c>
      <c r="Q79" s="1" t="s">
        <v>106</v>
      </c>
      <c r="R79" s="1">
        <v>0.12</v>
      </c>
      <c r="S79" s="1" t="s">
        <v>106</v>
      </c>
      <c r="T79" s="1">
        <v>1</v>
      </c>
      <c r="U79" s="1" t="s">
        <v>106</v>
      </c>
      <c r="V79" s="1" t="s">
        <v>104</v>
      </c>
      <c r="W79" s="1">
        <v>0.12</v>
      </c>
      <c r="X79" s="1" t="s">
        <v>106</v>
      </c>
      <c r="Y79" s="1">
        <v>0.25</v>
      </c>
      <c r="Z79" s="1" t="s">
        <v>106</v>
      </c>
      <c r="AA79" s="1">
        <v>2</v>
      </c>
      <c r="AB79" s="1">
        <v>0.12</v>
      </c>
      <c r="AC79" s="1">
        <v>16</v>
      </c>
      <c r="AD79" s="1" t="s">
        <v>180</v>
      </c>
      <c r="AE79" s="1">
        <v>2</v>
      </c>
      <c r="AF79" s="1" t="s">
        <v>106</v>
      </c>
      <c r="AG79" s="1">
        <v>80</v>
      </c>
      <c r="AH79" s="1" t="s">
        <v>180</v>
      </c>
      <c r="AI79" s="1">
        <f t="shared" si="2"/>
        <v>2</v>
      </c>
      <c r="AJ79" s="1" t="s">
        <v>104</v>
      </c>
      <c r="AK79" s="1" t="s">
        <v>511</v>
      </c>
      <c r="AL79" s="1">
        <v>13</v>
      </c>
      <c r="AM79" s="1">
        <v>2142666</v>
      </c>
      <c r="AN79" s="1">
        <v>35</v>
      </c>
      <c r="AO79" s="1">
        <v>517</v>
      </c>
      <c r="AP79" s="1">
        <v>311057</v>
      </c>
      <c r="AQ79" s="1">
        <v>61219</v>
      </c>
      <c r="AR79" s="1">
        <v>129675</v>
      </c>
      <c r="AS79" s="1">
        <v>394</v>
      </c>
      <c r="AT79" s="1">
        <v>39.6</v>
      </c>
      <c r="AU79" s="1">
        <v>1876</v>
      </c>
      <c r="AV79" s="1">
        <v>7</v>
      </c>
      <c r="AW79" s="1">
        <v>25</v>
      </c>
      <c r="AX79" s="1">
        <v>4</v>
      </c>
      <c r="AY79" s="1">
        <v>12</v>
      </c>
      <c r="AZ79" s="1">
        <v>15</v>
      </c>
      <c r="BA79" s="1">
        <v>20</v>
      </c>
      <c r="BB79" s="1">
        <v>28</v>
      </c>
      <c r="BC79" s="1"/>
      <c r="BD79" s="1"/>
      <c r="BE79" s="1"/>
      <c r="BF79" s="1"/>
      <c r="BG79" s="1"/>
      <c r="BH79" s="1"/>
      <c r="BI79" s="1" t="s">
        <v>54</v>
      </c>
      <c r="BJ79" s="1"/>
      <c r="BK79" s="1" t="s">
        <v>54</v>
      </c>
      <c r="BL79" s="1"/>
      <c r="BM79" s="1"/>
      <c r="BN79" s="1" t="s">
        <v>106</v>
      </c>
      <c r="BO79" s="1" t="s">
        <v>106</v>
      </c>
      <c r="BP79" s="1" t="s">
        <v>180</v>
      </c>
      <c r="BQ79" s="1" t="s">
        <v>106</v>
      </c>
      <c r="BR79" s="1" t="s">
        <v>106</v>
      </c>
      <c r="BS79" s="1" t="s">
        <v>106</v>
      </c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 t="s">
        <v>138</v>
      </c>
      <c r="CE79" s="1" t="s">
        <v>88</v>
      </c>
      <c r="CF79" s="1">
        <v>1313</v>
      </c>
      <c r="CG79" s="1" t="s">
        <v>512</v>
      </c>
      <c r="CH79" s="1">
        <v>923</v>
      </c>
      <c r="CI79" s="1">
        <v>1.94597E-3</v>
      </c>
      <c r="CJ79" s="1">
        <v>36</v>
      </c>
      <c r="CK79" s="1" t="s">
        <v>131</v>
      </c>
      <c r="CL79" s="1">
        <v>44</v>
      </c>
      <c r="CM79" s="1" t="s">
        <v>106</v>
      </c>
      <c r="CN79" s="1">
        <v>0.25</v>
      </c>
      <c r="CO79" s="1" t="s">
        <v>106</v>
      </c>
      <c r="CP79" s="1">
        <v>0.5</v>
      </c>
      <c r="CQ79" s="1" t="s">
        <v>106</v>
      </c>
      <c r="CR79" s="1">
        <v>0.25</v>
      </c>
      <c r="CS79" s="1" t="s">
        <v>106</v>
      </c>
      <c r="CT79" s="1" t="s">
        <v>119</v>
      </c>
      <c r="CU79" s="1">
        <v>1</v>
      </c>
      <c r="CV79" s="1" t="s">
        <v>106</v>
      </c>
      <c r="CW79" s="1">
        <v>0.06</v>
      </c>
      <c r="CX79" s="1">
        <v>0.5</v>
      </c>
      <c r="CY79" s="1" t="s">
        <v>106</v>
      </c>
    </row>
    <row r="80" spans="1:103" x14ac:dyDescent="0.25">
      <c r="A80" s="3">
        <v>44420</v>
      </c>
      <c r="B80" s="1">
        <v>124</v>
      </c>
      <c r="C80" s="1">
        <v>7193</v>
      </c>
      <c r="D80" s="1" t="s">
        <v>87</v>
      </c>
      <c r="E80" s="1" t="s">
        <v>513</v>
      </c>
      <c r="F80" s="1">
        <v>2021</v>
      </c>
      <c r="G80" s="7">
        <v>44298</v>
      </c>
      <c r="H80" s="1" t="s">
        <v>88</v>
      </c>
      <c r="I80" s="1" t="s">
        <v>147</v>
      </c>
      <c r="J80" s="1" t="s">
        <v>1385</v>
      </c>
      <c r="K80" s="1" t="s">
        <v>514</v>
      </c>
      <c r="L80" s="1" t="s">
        <v>1096</v>
      </c>
      <c r="M80" s="1">
        <v>61</v>
      </c>
      <c r="N80" s="1" t="s">
        <v>91</v>
      </c>
      <c r="O80" s="1" t="s">
        <v>92</v>
      </c>
      <c r="P80" s="1">
        <v>0.25</v>
      </c>
      <c r="Q80" s="1" t="s">
        <v>106</v>
      </c>
      <c r="R80" s="1">
        <v>0.25</v>
      </c>
      <c r="S80" s="1" t="s">
        <v>106</v>
      </c>
      <c r="T80" s="1">
        <v>0.5</v>
      </c>
      <c r="U80" s="1" t="s">
        <v>106</v>
      </c>
      <c r="V80" s="1" t="s">
        <v>104</v>
      </c>
      <c r="W80" s="1">
        <v>2</v>
      </c>
      <c r="X80" s="1" t="s">
        <v>180</v>
      </c>
      <c r="Y80" s="1"/>
      <c r="Z80" s="1" t="s">
        <v>106</v>
      </c>
      <c r="AA80" s="1">
        <v>2</v>
      </c>
      <c r="AB80" s="1">
        <v>0.5</v>
      </c>
      <c r="AC80" s="1">
        <v>16</v>
      </c>
      <c r="AD80" s="1" t="s">
        <v>180</v>
      </c>
      <c r="AE80" s="1">
        <v>2</v>
      </c>
      <c r="AF80" s="1" t="s">
        <v>106</v>
      </c>
      <c r="AG80" s="1">
        <v>80</v>
      </c>
      <c r="AH80" s="1" t="s">
        <v>180</v>
      </c>
      <c r="AI80" s="1">
        <f t="shared" si="2"/>
        <v>3</v>
      </c>
      <c r="AJ80" s="1" t="s">
        <v>88</v>
      </c>
      <c r="AK80" s="1" t="s">
        <v>515</v>
      </c>
      <c r="AL80" s="1">
        <v>67</v>
      </c>
      <c r="AM80" s="1">
        <v>2122710</v>
      </c>
      <c r="AN80" s="1">
        <v>54</v>
      </c>
      <c r="AO80" s="1">
        <v>538</v>
      </c>
      <c r="AP80" s="1">
        <v>318886</v>
      </c>
      <c r="AQ80" s="1">
        <v>39309</v>
      </c>
      <c r="AR80" s="1">
        <v>169009</v>
      </c>
      <c r="AS80" s="1">
        <v>1090</v>
      </c>
      <c r="AT80" s="1">
        <v>39.700000000000003</v>
      </c>
      <c r="AU80" s="1">
        <v>1233</v>
      </c>
      <c r="AV80" s="1">
        <v>10</v>
      </c>
      <c r="AW80" s="1">
        <v>11</v>
      </c>
      <c r="AX80" s="1">
        <v>34</v>
      </c>
      <c r="AY80" s="1">
        <v>16</v>
      </c>
      <c r="AZ80" s="1">
        <v>15</v>
      </c>
      <c r="BA80" s="1">
        <v>1</v>
      </c>
      <c r="BB80" s="1">
        <v>145</v>
      </c>
      <c r="BC80" s="1" t="s">
        <v>96</v>
      </c>
      <c r="BD80" s="1" t="s">
        <v>97</v>
      </c>
      <c r="BE80" s="1" t="s">
        <v>1036</v>
      </c>
      <c r="BF80" s="1"/>
      <c r="BG80" s="1"/>
      <c r="BH80" s="1"/>
      <c r="BI80" s="1" t="s">
        <v>54</v>
      </c>
      <c r="BJ80" s="1"/>
      <c r="BK80" s="1" t="s">
        <v>54</v>
      </c>
      <c r="BL80" s="1" t="s">
        <v>98</v>
      </c>
      <c r="BM80" s="1"/>
      <c r="BN80" s="1" t="s">
        <v>106</v>
      </c>
      <c r="BO80" s="1" t="s">
        <v>106</v>
      </c>
      <c r="BP80" s="1" t="s">
        <v>180</v>
      </c>
      <c r="BQ80" s="1" t="s">
        <v>106</v>
      </c>
      <c r="BR80" s="1" t="s">
        <v>180</v>
      </c>
      <c r="BS80" s="1" t="s">
        <v>180</v>
      </c>
      <c r="BT80" s="1" t="s">
        <v>516</v>
      </c>
      <c r="BU80" s="1" t="s">
        <v>100</v>
      </c>
      <c r="BV80" s="1" t="s">
        <v>101</v>
      </c>
      <c r="BW80" s="1" t="s">
        <v>102</v>
      </c>
      <c r="BX80" s="1">
        <v>99.751000000000005</v>
      </c>
      <c r="BY80" s="1">
        <v>100</v>
      </c>
      <c r="BZ80" s="1">
        <v>49516</v>
      </c>
      <c r="CA80" s="1">
        <v>50721</v>
      </c>
      <c r="CB80" s="1">
        <v>1</v>
      </c>
      <c r="CC80" s="1">
        <v>1206</v>
      </c>
      <c r="CD80" s="1" t="s">
        <v>147</v>
      </c>
      <c r="CE80" s="1" t="s">
        <v>88</v>
      </c>
      <c r="CF80" s="1">
        <v>1313</v>
      </c>
      <c r="CG80" s="1" t="s">
        <v>359</v>
      </c>
      <c r="CH80" s="1">
        <v>893</v>
      </c>
      <c r="CI80" s="1">
        <v>2.7706900000000001E-3</v>
      </c>
      <c r="CJ80" s="1">
        <v>84</v>
      </c>
      <c r="CK80" s="1">
        <v>141</v>
      </c>
      <c r="CL80" s="1">
        <v>229</v>
      </c>
      <c r="CM80" s="1" t="s">
        <v>106</v>
      </c>
      <c r="CN80" s="1">
        <v>0.25</v>
      </c>
      <c r="CO80" s="1" t="s">
        <v>106</v>
      </c>
      <c r="CP80" s="1">
        <v>0.5</v>
      </c>
      <c r="CQ80" s="1" t="s">
        <v>106</v>
      </c>
      <c r="CR80" s="1">
        <v>0.12</v>
      </c>
      <c r="CS80" s="1" t="s">
        <v>106</v>
      </c>
      <c r="CT80" s="1" t="s">
        <v>106</v>
      </c>
      <c r="CU80" s="1">
        <v>0.5</v>
      </c>
      <c r="CV80" s="1" t="s">
        <v>106</v>
      </c>
      <c r="CW80" s="1">
        <v>0.12</v>
      </c>
      <c r="CX80" s="1">
        <v>0.25</v>
      </c>
      <c r="CY80" s="1" t="s">
        <v>106</v>
      </c>
    </row>
    <row r="81" spans="1:103" x14ac:dyDescent="0.25">
      <c r="A81" s="3">
        <v>44420</v>
      </c>
      <c r="B81" s="1">
        <v>125</v>
      </c>
      <c r="C81" s="1" t="s">
        <v>517</v>
      </c>
      <c r="D81" s="1" t="s">
        <v>121</v>
      </c>
      <c r="E81" s="1" t="s">
        <v>518</v>
      </c>
      <c r="F81" s="1">
        <v>2021</v>
      </c>
      <c r="G81" s="7">
        <v>44298</v>
      </c>
      <c r="H81" s="1" t="s">
        <v>88</v>
      </c>
      <c r="I81" s="1" t="s">
        <v>260</v>
      </c>
      <c r="J81" s="1" t="s">
        <v>1379</v>
      </c>
      <c r="K81" s="1" t="s">
        <v>519</v>
      </c>
      <c r="L81" s="1" t="s">
        <v>1097</v>
      </c>
      <c r="M81" s="1">
        <v>25</v>
      </c>
      <c r="N81" s="1" t="s">
        <v>91</v>
      </c>
      <c r="O81" s="1" t="s">
        <v>135</v>
      </c>
      <c r="P81" s="1">
        <v>1</v>
      </c>
      <c r="Q81" s="1" t="s">
        <v>180</v>
      </c>
      <c r="R81" s="1">
        <v>1</v>
      </c>
      <c r="S81" s="1" t="s">
        <v>180</v>
      </c>
      <c r="T81" s="1">
        <v>0.25</v>
      </c>
      <c r="U81" s="1" t="s">
        <v>106</v>
      </c>
      <c r="V81" s="1" t="s">
        <v>104</v>
      </c>
      <c r="W81" s="1">
        <v>8</v>
      </c>
      <c r="X81" s="1" t="s">
        <v>180</v>
      </c>
      <c r="Y81" s="1">
        <v>1</v>
      </c>
      <c r="Z81" s="1" t="s">
        <v>180</v>
      </c>
      <c r="AA81" s="1">
        <v>2</v>
      </c>
      <c r="AB81" s="1">
        <v>0.5</v>
      </c>
      <c r="AC81" s="1">
        <v>16</v>
      </c>
      <c r="AD81" s="1" t="s">
        <v>180</v>
      </c>
      <c r="AE81" s="1">
        <v>16</v>
      </c>
      <c r="AF81" s="1" t="s">
        <v>180</v>
      </c>
      <c r="AG81" s="1">
        <v>80</v>
      </c>
      <c r="AH81" s="1" t="s">
        <v>180</v>
      </c>
      <c r="AI81" s="1">
        <v>6</v>
      </c>
      <c r="AJ81" s="1" t="s">
        <v>88</v>
      </c>
      <c r="AK81" s="1" t="s">
        <v>520</v>
      </c>
      <c r="AL81" s="1">
        <v>23</v>
      </c>
      <c r="AM81" s="1">
        <v>2191500</v>
      </c>
      <c r="AN81" s="1">
        <v>67</v>
      </c>
      <c r="AO81" s="1">
        <v>588</v>
      </c>
      <c r="AP81" s="1">
        <v>132411</v>
      </c>
      <c r="AQ81" s="1">
        <v>32708</v>
      </c>
      <c r="AR81" s="1">
        <v>88820</v>
      </c>
      <c r="AS81" s="1">
        <v>597</v>
      </c>
      <c r="AT81" s="1">
        <v>39.5</v>
      </c>
      <c r="AU81" s="1" t="s">
        <v>521</v>
      </c>
      <c r="AV81" s="1">
        <v>5</v>
      </c>
      <c r="AW81" s="1">
        <v>6</v>
      </c>
      <c r="AX81" s="1">
        <v>1</v>
      </c>
      <c r="AY81" s="1">
        <v>35</v>
      </c>
      <c r="AZ81" s="1">
        <v>6</v>
      </c>
      <c r="BA81" s="1">
        <v>3</v>
      </c>
      <c r="BB81" s="1">
        <v>4</v>
      </c>
      <c r="BC81" s="1" t="s">
        <v>96</v>
      </c>
      <c r="BD81" s="1" t="s">
        <v>97</v>
      </c>
      <c r="BE81" s="1" t="s">
        <v>1036</v>
      </c>
      <c r="BF81" s="1"/>
      <c r="BG81" s="1"/>
      <c r="BH81" s="1"/>
      <c r="BI81" s="1" t="s">
        <v>53</v>
      </c>
      <c r="BJ81" s="1" t="s">
        <v>53</v>
      </c>
      <c r="BK81" s="1"/>
      <c r="BL81" s="1"/>
      <c r="BM81" s="1" t="s">
        <v>192</v>
      </c>
      <c r="BN81" s="1" t="s">
        <v>180</v>
      </c>
      <c r="BO81" s="1" t="s">
        <v>180</v>
      </c>
      <c r="BP81" s="1" t="s">
        <v>180</v>
      </c>
      <c r="BQ81" s="1" t="s">
        <v>106</v>
      </c>
      <c r="BR81" s="1" t="s">
        <v>180</v>
      </c>
      <c r="BS81" s="1" t="s">
        <v>180</v>
      </c>
      <c r="BT81" s="1" t="s">
        <v>522</v>
      </c>
      <c r="BU81" s="1" t="s">
        <v>194</v>
      </c>
      <c r="BV81" s="1" t="s">
        <v>195</v>
      </c>
      <c r="BW81" s="1" t="s">
        <v>196</v>
      </c>
      <c r="BX81" s="1">
        <v>100</v>
      </c>
      <c r="BY81" s="1">
        <v>100</v>
      </c>
      <c r="BZ81" s="1">
        <v>1423</v>
      </c>
      <c r="CA81" s="1">
        <v>2268</v>
      </c>
      <c r="CB81" s="1">
        <v>1</v>
      </c>
      <c r="CC81" s="1">
        <v>846</v>
      </c>
      <c r="CD81" s="1" t="s">
        <v>523</v>
      </c>
      <c r="CE81" s="1" t="s">
        <v>88</v>
      </c>
      <c r="CF81" s="1">
        <v>1313</v>
      </c>
      <c r="CG81" s="1" t="s">
        <v>524</v>
      </c>
      <c r="CH81" s="1">
        <v>955</v>
      </c>
      <c r="CI81" s="1">
        <v>1.1088999999999999E-3</v>
      </c>
      <c r="CJ81" s="1">
        <v>34</v>
      </c>
      <c r="CK81" s="1" t="s">
        <v>131</v>
      </c>
      <c r="CL81" s="1">
        <v>56</v>
      </c>
      <c r="CM81" s="1" t="s">
        <v>106</v>
      </c>
      <c r="CN81" s="1">
        <v>1</v>
      </c>
      <c r="CO81" s="1" t="s">
        <v>119</v>
      </c>
      <c r="CP81" s="1">
        <v>1</v>
      </c>
      <c r="CQ81" s="1" t="s">
        <v>106</v>
      </c>
      <c r="CR81" s="1">
        <v>0.5</v>
      </c>
      <c r="CS81" s="1" t="s">
        <v>106</v>
      </c>
      <c r="CT81" s="1" t="s">
        <v>118</v>
      </c>
      <c r="CU81" s="1">
        <v>2.1</v>
      </c>
      <c r="CV81" s="1" t="s">
        <v>119</v>
      </c>
      <c r="CW81" s="1">
        <v>0.5</v>
      </c>
      <c r="CX81" s="1">
        <v>2</v>
      </c>
      <c r="CY81" s="1" t="s">
        <v>180</v>
      </c>
    </row>
    <row r="82" spans="1:103" x14ac:dyDescent="0.25">
      <c r="A82" s="3">
        <v>44420</v>
      </c>
      <c r="B82" s="1">
        <v>126</v>
      </c>
      <c r="C82" s="1" t="s">
        <v>525</v>
      </c>
      <c r="D82" s="1" t="s">
        <v>121</v>
      </c>
      <c r="E82" s="1" t="s">
        <v>526</v>
      </c>
      <c r="F82" s="1">
        <v>2021</v>
      </c>
      <c r="G82" s="7">
        <v>44527</v>
      </c>
      <c r="H82" s="1" t="s">
        <v>104</v>
      </c>
      <c r="I82" s="1" t="s">
        <v>319</v>
      </c>
      <c r="J82" s="1" t="s">
        <v>1380</v>
      </c>
      <c r="K82" s="1" t="s">
        <v>527</v>
      </c>
      <c r="L82" s="1" t="s">
        <v>1098</v>
      </c>
      <c r="M82" s="1">
        <v>34</v>
      </c>
      <c r="N82" s="1" t="s">
        <v>91</v>
      </c>
      <c r="O82" s="1" t="s">
        <v>164</v>
      </c>
      <c r="P82" s="1">
        <v>2</v>
      </c>
      <c r="Q82" s="1" t="s">
        <v>106</v>
      </c>
      <c r="R82" s="1">
        <v>1</v>
      </c>
      <c r="S82" s="1" t="s">
        <v>106</v>
      </c>
      <c r="T82" s="1">
        <v>0.5</v>
      </c>
      <c r="U82" s="1" t="s">
        <v>106</v>
      </c>
      <c r="V82" s="1" t="s">
        <v>104</v>
      </c>
      <c r="W82" s="1">
        <v>8</v>
      </c>
      <c r="X82" s="1" t="s">
        <v>180</v>
      </c>
      <c r="Y82" s="1">
        <v>0.25</v>
      </c>
      <c r="Z82" s="1" t="s">
        <v>106</v>
      </c>
      <c r="AA82" s="1">
        <v>2</v>
      </c>
      <c r="AB82" s="1">
        <v>0.5</v>
      </c>
      <c r="AC82" s="1">
        <v>16</v>
      </c>
      <c r="AD82" s="1" t="s">
        <v>180</v>
      </c>
      <c r="AE82" s="1">
        <v>2</v>
      </c>
      <c r="AF82" s="1" t="s">
        <v>106</v>
      </c>
      <c r="AG82" s="1">
        <v>160</v>
      </c>
      <c r="AH82" s="1" t="s">
        <v>180</v>
      </c>
      <c r="AI82" s="1">
        <f t="shared" si="2"/>
        <v>3</v>
      </c>
      <c r="AJ82" s="1" t="s">
        <v>88</v>
      </c>
      <c r="AK82" s="1" t="s">
        <v>528</v>
      </c>
      <c r="AL82" s="1">
        <v>6</v>
      </c>
      <c r="AM82" s="1">
        <v>2110942</v>
      </c>
      <c r="AN82" s="1">
        <v>63</v>
      </c>
      <c r="AO82" s="1">
        <v>500</v>
      </c>
      <c r="AP82" s="1">
        <v>311192</v>
      </c>
      <c r="AQ82" s="1">
        <v>33507</v>
      </c>
      <c r="AR82" s="1">
        <v>100720</v>
      </c>
      <c r="AS82" s="1">
        <v>498</v>
      </c>
      <c r="AT82" s="1">
        <v>39.6</v>
      </c>
      <c r="AU82" s="1">
        <v>11921</v>
      </c>
      <c r="AV82" s="1">
        <v>7</v>
      </c>
      <c r="AW82" s="1">
        <v>11</v>
      </c>
      <c r="AX82" s="1">
        <v>10</v>
      </c>
      <c r="AY82" s="1">
        <v>1</v>
      </c>
      <c r="AZ82" s="1">
        <v>6</v>
      </c>
      <c r="BA82" s="1">
        <v>667</v>
      </c>
      <c r="BB82" s="1">
        <v>1</v>
      </c>
      <c r="BC82" s="1" t="s">
        <v>96</v>
      </c>
      <c r="BD82" s="1" t="s">
        <v>97</v>
      </c>
      <c r="BE82" s="1" t="s">
        <v>1036</v>
      </c>
      <c r="BF82" s="1"/>
      <c r="BG82" s="1"/>
      <c r="BH82" s="1"/>
      <c r="BI82" s="1" t="s">
        <v>54</v>
      </c>
      <c r="BJ82" s="1"/>
      <c r="BK82" s="1" t="s">
        <v>54</v>
      </c>
      <c r="BL82" s="1" t="s">
        <v>98</v>
      </c>
      <c r="BM82" s="1"/>
      <c r="BN82" s="1" t="s">
        <v>106</v>
      </c>
      <c r="BO82" s="1" t="s">
        <v>106</v>
      </c>
      <c r="BP82" s="1" t="s">
        <v>180</v>
      </c>
      <c r="BQ82" s="1" t="s">
        <v>106</v>
      </c>
      <c r="BR82" s="1" t="s">
        <v>180</v>
      </c>
      <c r="BS82" s="1" t="s">
        <v>180</v>
      </c>
      <c r="BT82" s="1" t="s">
        <v>529</v>
      </c>
      <c r="BU82" s="1" t="s">
        <v>100</v>
      </c>
      <c r="BV82" s="1" t="s">
        <v>101</v>
      </c>
      <c r="BW82" s="1" t="s">
        <v>102</v>
      </c>
      <c r="BX82" s="1">
        <v>100</v>
      </c>
      <c r="BY82" s="1">
        <v>100</v>
      </c>
      <c r="BZ82" s="1">
        <v>58362</v>
      </c>
      <c r="CA82" s="1">
        <v>59567</v>
      </c>
      <c r="CB82" s="1">
        <v>1</v>
      </c>
      <c r="CC82" s="1">
        <v>1206</v>
      </c>
      <c r="CD82" s="1" t="s">
        <v>201</v>
      </c>
      <c r="CE82" s="1" t="s">
        <v>88</v>
      </c>
      <c r="CF82" s="1">
        <v>1313</v>
      </c>
      <c r="CG82" s="1" t="s">
        <v>202</v>
      </c>
      <c r="CH82" s="1">
        <v>984</v>
      </c>
      <c r="CI82" s="1">
        <v>3.8558100000000002E-4</v>
      </c>
      <c r="CJ82" s="1">
        <v>17</v>
      </c>
      <c r="CK82" s="1">
        <v>12</v>
      </c>
      <c r="CL82" s="1">
        <v>8</v>
      </c>
      <c r="CM82" s="1" t="s">
        <v>106</v>
      </c>
      <c r="CN82" s="1">
        <v>1</v>
      </c>
      <c r="CO82" s="1" t="s">
        <v>106</v>
      </c>
      <c r="CP82" s="1">
        <v>0.5</v>
      </c>
      <c r="CQ82" s="1" t="s">
        <v>106</v>
      </c>
      <c r="CR82" s="1">
        <v>1</v>
      </c>
      <c r="CS82" s="1" t="s">
        <v>106</v>
      </c>
      <c r="CT82" s="1" t="s">
        <v>118</v>
      </c>
      <c r="CU82" s="1">
        <v>2.1</v>
      </c>
      <c r="CV82" s="1" t="s">
        <v>119</v>
      </c>
      <c r="CW82" s="1">
        <v>0.5</v>
      </c>
      <c r="CX82" s="1">
        <v>2</v>
      </c>
      <c r="CY82" s="1" t="s">
        <v>106</v>
      </c>
    </row>
    <row r="83" spans="1:103" x14ac:dyDescent="0.25">
      <c r="A83" s="3">
        <v>44420</v>
      </c>
      <c r="B83" s="1">
        <v>127</v>
      </c>
      <c r="C83" s="1" t="s">
        <v>530</v>
      </c>
      <c r="D83" s="1" t="s">
        <v>87</v>
      </c>
      <c r="E83" s="1" t="s">
        <v>531</v>
      </c>
      <c r="F83" s="1">
        <v>2021</v>
      </c>
      <c r="G83" s="7">
        <v>44526</v>
      </c>
      <c r="H83" s="1" t="s">
        <v>104</v>
      </c>
      <c r="I83" s="1" t="s">
        <v>260</v>
      </c>
      <c r="J83" s="1" t="s">
        <v>1378</v>
      </c>
      <c r="K83" s="1" t="s">
        <v>532</v>
      </c>
      <c r="L83" s="1" t="s">
        <v>1099</v>
      </c>
      <c r="M83" s="1">
        <v>18</v>
      </c>
      <c r="N83" s="1" t="s">
        <v>125</v>
      </c>
      <c r="O83" s="1" t="s">
        <v>173</v>
      </c>
      <c r="P83" s="1">
        <v>0.25</v>
      </c>
      <c r="Q83" s="1" t="s">
        <v>106</v>
      </c>
      <c r="R83" s="1">
        <v>0.5</v>
      </c>
      <c r="S83" s="1" t="s">
        <v>106</v>
      </c>
      <c r="T83" s="1">
        <v>0.5</v>
      </c>
      <c r="U83" s="1" t="s">
        <v>106</v>
      </c>
      <c r="V83" s="1" t="s">
        <v>104</v>
      </c>
      <c r="W83" s="1">
        <v>2</v>
      </c>
      <c r="X83" s="1" t="s">
        <v>180</v>
      </c>
      <c r="Y83" s="1">
        <v>0.25</v>
      </c>
      <c r="Z83" s="1" t="s">
        <v>106</v>
      </c>
      <c r="AA83" s="1">
        <v>2</v>
      </c>
      <c r="AB83" s="1">
        <v>0.5</v>
      </c>
      <c r="AC83" s="1">
        <v>16</v>
      </c>
      <c r="AD83" s="1" t="s">
        <v>180</v>
      </c>
      <c r="AE83" s="1">
        <v>4</v>
      </c>
      <c r="AF83" s="1" t="s">
        <v>106</v>
      </c>
      <c r="AG83" s="1">
        <v>80</v>
      </c>
      <c r="AH83" s="1" t="s">
        <v>180</v>
      </c>
      <c r="AI83" s="1">
        <f t="shared" si="2"/>
        <v>3</v>
      </c>
      <c r="AJ83" s="1" t="s">
        <v>88</v>
      </c>
      <c r="AK83" s="1" t="s">
        <v>533</v>
      </c>
      <c r="AL83" s="1">
        <v>10</v>
      </c>
      <c r="AM83" s="1">
        <v>2144586</v>
      </c>
      <c r="AN83" s="1">
        <v>42</v>
      </c>
      <c r="AO83" s="1">
        <v>508</v>
      </c>
      <c r="AP83" s="1">
        <v>403425</v>
      </c>
      <c r="AQ83" s="1">
        <v>51061</v>
      </c>
      <c r="AR83" s="1">
        <v>203942</v>
      </c>
      <c r="AS83" s="1">
        <v>497</v>
      </c>
      <c r="AT83" s="1">
        <v>39.5</v>
      </c>
      <c r="AU83" s="1">
        <v>14518</v>
      </c>
      <c r="AV83" s="1">
        <v>12</v>
      </c>
      <c r="AW83" s="1">
        <v>5</v>
      </c>
      <c r="AX83" s="1">
        <v>97</v>
      </c>
      <c r="AY83" s="1">
        <v>17</v>
      </c>
      <c r="AZ83" s="1">
        <v>6</v>
      </c>
      <c r="BA83" s="1">
        <v>22</v>
      </c>
      <c r="BB83" s="1">
        <v>14</v>
      </c>
      <c r="BC83" s="1" t="s">
        <v>96</v>
      </c>
      <c r="BD83" s="1" t="s">
        <v>97</v>
      </c>
      <c r="BE83" s="1" t="s">
        <v>1036</v>
      </c>
      <c r="BF83" s="1"/>
      <c r="BG83" s="1"/>
      <c r="BH83" s="1"/>
      <c r="BI83" s="1" t="s">
        <v>54</v>
      </c>
      <c r="BJ83" s="1"/>
      <c r="BK83" s="1" t="s">
        <v>54</v>
      </c>
      <c r="BL83" s="1" t="s">
        <v>128</v>
      </c>
      <c r="BM83" s="1"/>
      <c r="BN83" s="1" t="s">
        <v>106</v>
      </c>
      <c r="BO83" s="1" t="s">
        <v>106</v>
      </c>
      <c r="BP83" s="1" t="s">
        <v>180</v>
      </c>
      <c r="BQ83" s="1" t="s">
        <v>106</v>
      </c>
      <c r="BR83" s="1" t="s">
        <v>180</v>
      </c>
      <c r="BS83" s="1" t="s">
        <v>180</v>
      </c>
      <c r="BT83" s="1" t="s">
        <v>534</v>
      </c>
      <c r="BU83" s="1" t="s">
        <v>100</v>
      </c>
      <c r="BV83" s="1" t="s">
        <v>101</v>
      </c>
      <c r="BW83" s="1" t="s">
        <v>102</v>
      </c>
      <c r="BX83" s="1">
        <v>99.834000000000003</v>
      </c>
      <c r="BY83" s="1">
        <v>100</v>
      </c>
      <c r="BZ83" s="1">
        <v>47906</v>
      </c>
      <c r="CA83" s="1">
        <v>49111</v>
      </c>
      <c r="CB83" s="1">
        <v>1206</v>
      </c>
      <c r="CC83" s="1">
        <v>1</v>
      </c>
      <c r="CD83" s="1" t="s">
        <v>138</v>
      </c>
      <c r="CE83" s="1" t="s">
        <v>88</v>
      </c>
      <c r="CF83" s="1">
        <v>1313</v>
      </c>
      <c r="CG83" s="1" t="s">
        <v>284</v>
      </c>
      <c r="CH83" s="1">
        <v>841</v>
      </c>
      <c r="CI83" s="1">
        <v>4.3012099999999998E-3</v>
      </c>
      <c r="CJ83" s="1">
        <v>17</v>
      </c>
      <c r="CK83" s="1">
        <v>15</v>
      </c>
      <c r="CL83" s="1" t="s">
        <v>131</v>
      </c>
      <c r="CM83" s="1" t="s">
        <v>106</v>
      </c>
      <c r="CN83" s="1">
        <v>0.25</v>
      </c>
      <c r="CO83" s="1" t="s">
        <v>106</v>
      </c>
      <c r="CP83" s="1">
        <v>0.5</v>
      </c>
      <c r="CQ83" s="1" t="s">
        <v>106</v>
      </c>
      <c r="CR83" s="1">
        <v>0.12</v>
      </c>
      <c r="CS83" s="1" t="s">
        <v>106</v>
      </c>
      <c r="CT83" s="1" t="s">
        <v>106</v>
      </c>
      <c r="CU83" s="1">
        <v>0.5</v>
      </c>
      <c r="CV83" s="1" t="s">
        <v>106</v>
      </c>
      <c r="CW83" s="1">
        <v>0.12</v>
      </c>
      <c r="CX83" s="1">
        <v>0.25</v>
      </c>
      <c r="CY83" s="1" t="s">
        <v>106</v>
      </c>
    </row>
    <row r="84" spans="1:103" x14ac:dyDescent="0.25">
      <c r="A84" s="3">
        <v>44615</v>
      </c>
      <c r="B84" s="1">
        <v>135</v>
      </c>
      <c r="C84" s="1">
        <v>7383</v>
      </c>
      <c r="D84" s="1" t="s">
        <v>87</v>
      </c>
      <c r="E84" s="1" t="s">
        <v>535</v>
      </c>
      <c r="F84" s="1">
        <v>2021</v>
      </c>
      <c r="G84" s="7">
        <v>44542</v>
      </c>
      <c r="H84" s="1" t="s">
        <v>104</v>
      </c>
      <c r="I84" s="1" t="s">
        <v>129</v>
      </c>
      <c r="J84" s="1" t="s">
        <v>1387</v>
      </c>
      <c r="K84" s="1" t="s">
        <v>536</v>
      </c>
      <c r="L84" s="1" t="s">
        <v>1105</v>
      </c>
      <c r="M84" s="1">
        <v>0.5</v>
      </c>
      <c r="N84" s="1" t="s">
        <v>125</v>
      </c>
      <c r="O84" s="1" t="s">
        <v>389</v>
      </c>
      <c r="P84" s="1">
        <v>2</v>
      </c>
      <c r="Q84" s="1" t="s">
        <v>106</v>
      </c>
      <c r="R84" s="1">
        <v>1</v>
      </c>
      <c r="S84" s="1" t="s">
        <v>106</v>
      </c>
      <c r="T84" s="1">
        <v>0.5</v>
      </c>
      <c r="U84" s="1" t="s">
        <v>106</v>
      </c>
      <c r="V84" s="1" t="s">
        <v>104</v>
      </c>
      <c r="W84" s="1">
        <v>8</v>
      </c>
      <c r="X84" s="1" t="s">
        <v>180</v>
      </c>
      <c r="Y84" s="1">
        <v>1</v>
      </c>
      <c r="Z84" s="1" t="s">
        <v>180</v>
      </c>
      <c r="AA84" s="1">
        <v>2</v>
      </c>
      <c r="AB84" s="1">
        <v>0.5</v>
      </c>
      <c r="AC84" s="1">
        <v>16</v>
      </c>
      <c r="AD84" s="1" t="s">
        <v>180</v>
      </c>
      <c r="AE84" s="1">
        <v>2</v>
      </c>
      <c r="AF84" s="1" t="s">
        <v>106</v>
      </c>
      <c r="AG84" s="1">
        <v>80</v>
      </c>
      <c r="AH84" s="1" t="s">
        <v>180</v>
      </c>
      <c r="AI84" s="1">
        <f t="shared" si="2"/>
        <v>4</v>
      </c>
      <c r="AJ84" s="1" t="s">
        <v>88</v>
      </c>
      <c r="AK84" s="1" t="s">
        <v>537</v>
      </c>
      <c r="AL84" s="1">
        <v>1</v>
      </c>
      <c r="AM84" s="1">
        <v>2036270</v>
      </c>
      <c r="AN84" s="1">
        <v>49</v>
      </c>
      <c r="AO84" s="1">
        <v>503</v>
      </c>
      <c r="AP84" s="1">
        <v>376611</v>
      </c>
      <c r="AQ84" s="1">
        <v>41556</v>
      </c>
      <c r="AR84" s="1">
        <v>71067</v>
      </c>
      <c r="AS84" s="1">
        <v>396</v>
      </c>
      <c r="AT84" s="1">
        <v>39.700000000000003</v>
      </c>
      <c r="AU84" s="1">
        <v>320</v>
      </c>
      <c r="AV84" s="1">
        <v>4</v>
      </c>
      <c r="AW84" s="1">
        <v>16</v>
      </c>
      <c r="AX84" s="1">
        <v>19</v>
      </c>
      <c r="AY84" s="1">
        <v>15</v>
      </c>
      <c r="AZ84" s="1">
        <v>6</v>
      </c>
      <c r="BA84" s="1">
        <v>20</v>
      </c>
      <c r="BB84" s="1">
        <v>1</v>
      </c>
      <c r="BC84" s="1" t="s">
        <v>96</v>
      </c>
      <c r="BD84" s="1" t="s">
        <v>97</v>
      </c>
      <c r="BE84" s="1" t="s">
        <v>1036</v>
      </c>
      <c r="BF84" s="1"/>
      <c r="BG84" s="1"/>
      <c r="BH84" s="1"/>
      <c r="BI84" s="1" t="s">
        <v>1036</v>
      </c>
      <c r="BJ84" s="1" t="s">
        <v>53</v>
      </c>
      <c r="BK84" s="1" t="s">
        <v>54</v>
      </c>
      <c r="BL84" s="1"/>
      <c r="BM84" s="1"/>
      <c r="BN84" s="1" t="s">
        <v>106</v>
      </c>
      <c r="BO84" s="1" t="s">
        <v>180</v>
      </c>
      <c r="BP84" s="1" t="s">
        <v>180</v>
      </c>
      <c r="BQ84" s="1" t="s">
        <v>106</v>
      </c>
      <c r="BR84" s="1" t="s">
        <v>180</v>
      </c>
      <c r="BS84" s="1" t="s">
        <v>180</v>
      </c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 t="s">
        <v>116</v>
      </c>
      <c r="CE84" s="1" t="s">
        <v>88</v>
      </c>
      <c r="CF84" s="1">
        <v>1313</v>
      </c>
      <c r="CG84" s="1" t="s">
        <v>538</v>
      </c>
      <c r="CH84" s="1">
        <v>996</v>
      </c>
      <c r="CI84" s="8">
        <v>9.5500000000000004E-5</v>
      </c>
      <c r="CJ84" s="1">
        <v>13</v>
      </c>
      <c r="CK84" s="1">
        <v>11</v>
      </c>
      <c r="CL84" s="1">
        <v>16</v>
      </c>
      <c r="CM84" s="1" t="s">
        <v>118</v>
      </c>
      <c r="CN84" s="1">
        <v>8</v>
      </c>
      <c r="CO84" s="1" t="s">
        <v>118</v>
      </c>
      <c r="CP84" s="1">
        <v>2</v>
      </c>
      <c r="CQ84" s="1" t="s">
        <v>119</v>
      </c>
      <c r="CR84" s="1">
        <v>2</v>
      </c>
      <c r="CS84" s="1" t="s">
        <v>180</v>
      </c>
      <c r="CT84" s="1" t="s">
        <v>118</v>
      </c>
      <c r="CU84" s="1">
        <v>2.1</v>
      </c>
      <c r="CV84" s="1" t="s">
        <v>118</v>
      </c>
      <c r="CW84" s="1">
        <v>1</v>
      </c>
      <c r="CX84" s="1">
        <v>4</v>
      </c>
      <c r="CY84" s="1" t="s">
        <v>180</v>
      </c>
    </row>
    <row r="85" spans="1:103" x14ac:dyDescent="0.25">
      <c r="A85" s="3">
        <v>44615</v>
      </c>
      <c r="B85" s="1">
        <v>137</v>
      </c>
      <c r="C85" s="1" t="s">
        <v>539</v>
      </c>
      <c r="D85" s="1" t="s">
        <v>121</v>
      </c>
      <c r="E85" s="1" t="s">
        <v>540</v>
      </c>
      <c r="F85" s="1">
        <v>2021</v>
      </c>
      <c r="G85" s="7">
        <v>44551</v>
      </c>
      <c r="H85" s="1" t="s">
        <v>104</v>
      </c>
      <c r="I85" s="1" t="s">
        <v>496</v>
      </c>
      <c r="J85" s="1" t="s">
        <v>1230</v>
      </c>
      <c r="K85" s="1" t="s">
        <v>541</v>
      </c>
      <c r="L85" s="1" t="s">
        <v>1106</v>
      </c>
      <c r="M85" s="1">
        <v>1</v>
      </c>
      <c r="N85" s="1" t="s">
        <v>125</v>
      </c>
      <c r="O85" s="1" t="s">
        <v>164</v>
      </c>
      <c r="P85" s="1">
        <v>2</v>
      </c>
      <c r="Q85" s="1" t="s">
        <v>106</v>
      </c>
      <c r="R85" s="1">
        <v>0.5</v>
      </c>
      <c r="S85" s="1" t="s">
        <v>106</v>
      </c>
      <c r="T85" s="1">
        <v>0.5</v>
      </c>
      <c r="U85" s="1" t="s">
        <v>106</v>
      </c>
      <c r="V85" s="1" t="s">
        <v>104</v>
      </c>
      <c r="W85" s="1">
        <v>2</v>
      </c>
      <c r="X85" s="1" t="s">
        <v>180</v>
      </c>
      <c r="Y85" s="1">
        <v>1</v>
      </c>
      <c r="Z85" s="1" t="s">
        <v>180</v>
      </c>
      <c r="AA85" s="1">
        <v>2</v>
      </c>
      <c r="AB85" s="1">
        <v>0.5</v>
      </c>
      <c r="AC85" s="1">
        <v>16</v>
      </c>
      <c r="AD85" s="1" t="s">
        <v>180</v>
      </c>
      <c r="AE85" s="1">
        <v>2</v>
      </c>
      <c r="AF85" s="1" t="s">
        <v>106</v>
      </c>
      <c r="AG85" s="1">
        <v>80</v>
      </c>
      <c r="AH85" s="1" t="s">
        <v>180</v>
      </c>
      <c r="AI85" s="1">
        <f t="shared" si="2"/>
        <v>4</v>
      </c>
      <c r="AJ85" s="1" t="s">
        <v>88</v>
      </c>
      <c r="AK85" s="1" t="s">
        <v>542</v>
      </c>
      <c r="AL85" s="1">
        <v>67</v>
      </c>
      <c r="AM85" s="1">
        <v>2073025</v>
      </c>
      <c r="AN85" s="1">
        <v>16</v>
      </c>
      <c r="AO85" s="1">
        <v>509</v>
      </c>
      <c r="AP85" s="1">
        <v>613341</v>
      </c>
      <c r="AQ85" s="1">
        <v>129564</v>
      </c>
      <c r="AR85" s="1">
        <v>510145</v>
      </c>
      <c r="AS85" s="1">
        <v>888</v>
      </c>
      <c r="AT85" s="1">
        <v>39.700000000000003</v>
      </c>
      <c r="AU85" s="1">
        <v>1233</v>
      </c>
      <c r="AV85" s="1">
        <v>10</v>
      </c>
      <c r="AW85" s="1">
        <v>11</v>
      </c>
      <c r="AX85" s="1">
        <v>34</v>
      </c>
      <c r="AY85" s="1">
        <v>16</v>
      </c>
      <c r="AZ85" s="1">
        <v>15</v>
      </c>
      <c r="BA85" s="1">
        <v>1</v>
      </c>
      <c r="BB85" s="1">
        <v>145</v>
      </c>
      <c r="BC85" s="1" t="s">
        <v>96</v>
      </c>
      <c r="BD85" s="1" t="s">
        <v>97</v>
      </c>
      <c r="BE85" s="1" t="s">
        <v>1036</v>
      </c>
      <c r="BF85" s="1"/>
      <c r="BG85" s="1"/>
      <c r="BH85" s="1"/>
      <c r="BI85" s="1" t="s">
        <v>54</v>
      </c>
      <c r="BJ85" s="1"/>
      <c r="BK85" s="1" t="s">
        <v>54</v>
      </c>
      <c r="BL85" s="1" t="s">
        <v>98</v>
      </c>
      <c r="BM85" s="1"/>
      <c r="BN85" s="1" t="s">
        <v>106</v>
      </c>
      <c r="BO85" s="1" t="s">
        <v>106</v>
      </c>
      <c r="BP85" s="1" t="s">
        <v>180</v>
      </c>
      <c r="BQ85" s="1" t="s">
        <v>106</v>
      </c>
      <c r="BR85" s="1" t="s">
        <v>180</v>
      </c>
      <c r="BS85" s="1" t="s">
        <v>180</v>
      </c>
      <c r="BT85" s="1" t="s">
        <v>543</v>
      </c>
      <c r="BU85" s="1" t="s">
        <v>100</v>
      </c>
      <c r="BV85" s="1" t="s">
        <v>101</v>
      </c>
      <c r="BW85" s="1" t="s">
        <v>102</v>
      </c>
      <c r="BX85" s="1">
        <v>99.751000000000005</v>
      </c>
      <c r="BY85" s="1">
        <v>100</v>
      </c>
      <c r="BZ85" s="1">
        <v>102208</v>
      </c>
      <c r="CA85" s="1">
        <v>103413</v>
      </c>
      <c r="CB85" s="1">
        <v>1206</v>
      </c>
      <c r="CC85" s="1">
        <v>1</v>
      </c>
      <c r="CD85" s="1" t="s">
        <v>147</v>
      </c>
      <c r="CE85" s="1" t="s">
        <v>88</v>
      </c>
      <c r="CF85" s="1">
        <v>1313</v>
      </c>
      <c r="CG85" s="1" t="s">
        <v>359</v>
      </c>
      <c r="CH85" s="1">
        <v>913</v>
      </c>
      <c r="CI85" s="1">
        <v>2.2164200000000002E-3</v>
      </c>
      <c r="CJ85" s="1">
        <v>84</v>
      </c>
      <c r="CK85" s="1">
        <v>141</v>
      </c>
      <c r="CL85" s="1">
        <v>229</v>
      </c>
      <c r="CM85" s="1" t="s">
        <v>106</v>
      </c>
      <c r="CN85" s="1">
        <v>0.25</v>
      </c>
      <c r="CO85" s="1" t="s">
        <v>106</v>
      </c>
      <c r="CP85" s="1">
        <v>0.5</v>
      </c>
      <c r="CQ85" s="1" t="s">
        <v>106</v>
      </c>
      <c r="CR85" s="1">
        <v>0.12</v>
      </c>
      <c r="CS85" s="1" t="s">
        <v>106</v>
      </c>
      <c r="CT85" s="1" t="s">
        <v>106</v>
      </c>
      <c r="CU85" s="1">
        <v>0.5</v>
      </c>
      <c r="CV85" s="1" t="s">
        <v>106</v>
      </c>
      <c r="CW85" s="1">
        <v>0.12</v>
      </c>
      <c r="CX85" s="1">
        <v>0.25</v>
      </c>
      <c r="CY85" s="1" t="s">
        <v>106</v>
      </c>
    </row>
    <row r="86" spans="1:103" x14ac:dyDescent="0.25">
      <c r="A86" s="3">
        <v>44615</v>
      </c>
      <c r="B86" s="1">
        <v>138</v>
      </c>
      <c r="C86" s="1" t="s">
        <v>544</v>
      </c>
      <c r="D86" s="1" t="s">
        <v>121</v>
      </c>
      <c r="E86" s="1" t="s">
        <v>545</v>
      </c>
      <c r="F86" s="1">
        <v>2021</v>
      </c>
      <c r="G86" s="7">
        <v>44557</v>
      </c>
      <c r="H86" s="1" t="s">
        <v>104</v>
      </c>
      <c r="I86" s="1" t="s">
        <v>129</v>
      </c>
      <c r="J86" s="1" t="s">
        <v>1231</v>
      </c>
      <c r="K86" s="1" t="s">
        <v>546</v>
      </c>
      <c r="L86" s="1" t="s">
        <v>1107</v>
      </c>
      <c r="M86" s="1">
        <v>5</v>
      </c>
      <c r="N86" s="1" t="s">
        <v>125</v>
      </c>
      <c r="O86" s="1" t="s">
        <v>164</v>
      </c>
      <c r="P86" s="1">
        <v>4</v>
      </c>
      <c r="Q86" s="1" t="s">
        <v>180</v>
      </c>
      <c r="R86" s="1">
        <v>2</v>
      </c>
      <c r="S86" s="1" t="s">
        <v>180</v>
      </c>
      <c r="T86" s="1">
        <v>0.5</v>
      </c>
      <c r="U86" s="1" t="s">
        <v>106</v>
      </c>
      <c r="V86" s="1" t="s">
        <v>104</v>
      </c>
      <c r="W86" s="1">
        <v>8</v>
      </c>
      <c r="X86" s="1" t="s">
        <v>180</v>
      </c>
      <c r="Y86" s="1">
        <v>1</v>
      </c>
      <c r="Z86" s="1" t="s">
        <v>180</v>
      </c>
      <c r="AA86" s="1">
        <v>2</v>
      </c>
      <c r="AB86" s="1">
        <v>0.5</v>
      </c>
      <c r="AC86" s="1">
        <v>16</v>
      </c>
      <c r="AD86" s="1" t="s">
        <v>180</v>
      </c>
      <c r="AE86" s="1">
        <v>4</v>
      </c>
      <c r="AF86" s="1" t="s">
        <v>106</v>
      </c>
      <c r="AG86" s="1">
        <v>160</v>
      </c>
      <c r="AH86" s="1" t="s">
        <v>106</v>
      </c>
      <c r="AI86" s="1">
        <v>4</v>
      </c>
      <c r="AJ86" s="1" t="s">
        <v>88</v>
      </c>
      <c r="AK86" s="1" t="s">
        <v>547</v>
      </c>
      <c r="AL86" s="1">
        <v>1</v>
      </c>
      <c r="AM86" s="1">
        <v>2061194</v>
      </c>
      <c r="AN86" s="1">
        <v>33</v>
      </c>
      <c r="AO86" s="1">
        <v>584</v>
      </c>
      <c r="AP86" s="1">
        <v>223107</v>
      </c>
      <c r="AQ86" s="1">
        <v>62460</v>
      </c>
      <c r="AR86" s="1">
        <v>121052</v>
      </c>
      <c r="AS86" s="1">
        <v>293</v>
      </c>
      <c r="AT86" s="1">
        <v>39.700000000000003</v>
      </c>
      <c r="AU86" s="1">
        <v>2697</v>
      </c>
      <c r="AV86" s="1">
        <v>4</v>
      </c>
      <c r="AW86" s="1">
        <v>16</v>
      </c>
      <c r="AX86" s="1">
        <v>19</v>
      </c>
      <c r="AY86" s="1">
        <v>15</v>
      </c>
      <c r="AZ86" s="1">
        <v>6</v>
      </c>
      <c r="BA86" s="1">
        <v>20</v>
      </c>
      <c r="BB86" s="1">
        <v>252</v>
      </c>
      <c r="BC86" s="1" t="s">
        <v>96</v>
      </c>
      <c r="BD86" s="1" t="s">
        <v>97</v>
      </c>
      <c r="BE86" s="1" t="s">
        <v>1036</v>
      </c>
      <c r="BF86" s="1"/>
      <c r="BG86" s="1"/>
      <c r="BH86" s="1"/>
      <c r="BI86" s="1" t="s">
        <v>1036</v>
      </c>
      <c r="BJ86" s="1" t="s">
        <v>53</v>
      </c>
      <c r="BK86" s="1" t="s">
        <v>54</v>
      </c>
      <c r="BL86" s="1"/>
      <c r="BM86" s="1"/>
      <c r="BN86" s="1" t="s">
        <v>106</v>
      </c>
      <c r="BO86" s="1" t="s">
        <v>180</v>
      </c>
      <c r="BP86" s="1" t="s">
        <v>180</v>
      </c>
      <c r="BQ86" s="1" t="s">
        <v>106</v>
      </c>
      <c r="BR86" s="1" t="s">
        <v>180</v>
      </c>
      <c r="BS86" s="1" t="s">
        <v>180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 t="s">
        <v>129</v>
      </c>
      <c r="CE86" s="1" t="s">
        <v>88</v>
      </c>
      <c r="CF86" s="1">
        <v>1313</v>
      </c>
      <c r="CG86" s="1" t="s">
        <v>130</v>
      </c>
      <c r="CH86" s="1">
        <v>990</v>
      </c>
      <c r="CI86" s="1">
        <v>2.3989500000000001E-4</v>
      </c>
      <c r="CJ86" s="1">
        <v>13</v>
      </c>
      <c r="CK86" s="1" t="s">
        <v>131</v>
      </c>
      <c r="CL86" s="1">
        <v>8</v>
      </c>
      <c r="CM86" s="1" t="s">
        <v>118</v>
      </c>
      <c r="CN86" s="1">
        <v>8</v>
      </c>
      <c r="CO86" s="1" t="s">
        <v>119</v>
      </c>
      <c r="CP86" s="1">
        <v>1</v>
      </c>
      <c r="CQ86" s="1" t="s">
        <v>106</v>
      </c>
      <c r="CR86" s="1">
        <v>1</v>
      </c>
      <c r="CS86" s="1" t="s">
        <v>106</v>
      </c>
      <c r="CT86" s="1" t="s">
        <v>118</v>
      </c>
      <c r="CU86" s="1">
        <v>2.1</v>
      </c>
      <c r="CV86" s="1" t="s">
        <v>118</v>
      </c>
      <c r="CW86" s="1">
        <v>1</v>
      </c>
      <c r="CX86" s="1">
        <v>4</v>
      </c>
      <c r="CY86" s="1" t="s">
        <v>180</v>
      </c>
    </row>
    <row r="87" spans="1:103" x14ac:dyDescent="0.25">
      <c r="A87" s="3">
        <v>44615</v>
      </c>
      <c r="B87" s="1">
        <v>139</v>
      </c>
      <c r="C87" s="1" t="s">
        <v>548</v>
      </c>
      <c r="D87" s="1" t="s">
        <v>121</v>
      </c>
      <c r="E87" s="1" t="s">
        <v>549</v>
      </c>
      <c r="F87" s="1">
        <v>2021</v>
      </c>
      <c r="G87" s="7">
        <v>44561</v>
      </c>
      <c r="H87" s="1" t="s">
        <v>104</v>
      </c>
      <c r="I87" s="1">
        <v>3</v>
      </c>
      <c r="J87" s="1" t="s">
        <v>1390</v>
      </c>
      <c r="K87" s="1" t="s">
        <v>550</v>
      </c>
      <c r="L87" s="1" t="s">
        <v>1108</v>
      </c>
      <c r="M87" s="1">
        <v>58</v>
      </c>
      <c r="N87" s="1" t="s">
        <v>91</v>
      </c>
      <c r="O87" s="1" t="s">
        <v>164</v>
      </c>
      <c r="P87" s="1">
        <v>0.06</v>
      </c>
      <c r="Q87" s="1" t="s">
        <v>106</v>
      </c>
      <c r="R87" s="1">
        <v>0.12</v>
      </c>
      <c r="S87" s="1" t="s">
        <v>106</v>
      </c>
      <c r="T87" s="1">
        <v>1</v>
      </c>
      <c r="U87" s="1" t="s">
        <v>106</v>
      </c>
      <c r="V87" s="1" t="s">
        <v>104</v>
      </c>
      <c r="W87" s="1">
        <v>2</v>
      </c>
      <c r="X87" s="1" t="s">
        <v>180</v>
      </c>
      <c r="Y87" s="1">
        <v>1</v>
      </c>
      <c r="Z87" s="1" t="s">
        <v>180</v>
      </c>
      <c r="AA87" s="1">
        <v>2</v>
      </c>
      <c r="AB87" s="1">
        <v>0.5</v>
      </c>
      <c r="AC87" s="1">
        <v>0.25</v>
      </c>
      <c r="AD87" s="1" t="s">
        <v>106</v>
      </c>
      <c r="AE87" s="1">
        <v>2</v>
      </c>
      <c r="AF87" s="1" t="s">
        <v>106</v>
      </c>
      <c r="AG87" s="1">
        <v>10</v>
      </c>
      <c r="AH87" s="1" t="s">
        <v>106</v>
      </c>
      <c r="AI87" s="1">
        <f t="shared" si="2"/>
        <v>2</v>
      </c>
      <c r="AJ87" s="1" t="s">
        <v>104</v>
      </c>
      <c r="AK87" s="1" t="s">
        <v>551</v>
      </c>
      <c r="AL87" s="1">
        <v>11</v>
      </c>
      <c r="AM87" s="1">
        <v>2046355</v>
      </c>
      <c r="AN87" s="1">
        <v>45</v>
      </c>
      <c r="AO87" s="1">
        <v>516</v>
      </c>
      <c r="AP87" s="1">
        <v>221606</v>
      </c>
      <c r="AQ87" s="1">
        <v>45474</v>
      </c>
      <c r="AR87" s="1">
        <v>113329</v>
      </c>
      <c r="AS87" s="1">
        <v>199</v>
      </c>
      <c r="AT87" s="1">
        <v>39.700000000000003</v>
      </c>
      <c r="AU87" s="1">
        <v>14517</v>
      </c>
      <c r="AV87" s="1">
        <v>15</v>
      </c>
      <c r="AW87" s="1">
        <v>10</v>
      </c>
      <c r="AX87" s="1">
        <v>2</v>
      </c>
      <c r="AY87" s="1">
        <v>16</v>
      </c>
      <c r="AZ87" s="1">
        <v>103</v>
      </c>
      <c r="BA87" s="1">
        <v>1</v>
      </c>
      <c r="BB87" s="1">
        <v>1</v>
      </c>
      <c r="BC87" s="1"/>
      <c r="BD87" s="1" t="s">
        <v>97</v>
      </c>
      <c r="BE87" s="1" t="s">
        <v>1038</v>
      </c>
      <c r="BF87" s="1"/>
      <c r="BG87" s="1"/>
      <c r="BH87" s="1"/>
      <c r="BI87" s="1"/>
      <c r="BJ87" s="1"/>
      <c r="BK87" s="1"/>
      <c r="BL87" s="1"/>
      <c r="BM87" s="1"/>
      <c r="BN87" s="1" t="s">
        <v>106</v>
      </c>
      <c r="BO87" s="1" t="s">
        <v>106</v>
      </c>
      <c r="BP87" s="1" t="s">
        <v>106</v>
      </c>
      <c r="BQ87" s="1" t="s">
        <v>106</v>
      </c>
      <c r="BR87" s="1" t="s">
        <v>106</v>
      </c>
      <c r="BS87" s="1" t="s">
        <v>180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>
        <v>3</v>
      </c>
      <c r="CE87" s="1" t="s">
        <v>88</v>
      </c>
      <c r="CF87" s="1">
        <v>1313</v>
      </c>
      <c r="CG87" s="1" t="s">
        <v>552</v>
      </c>
      <c r="CH87" s="1">
        <v>839</v>
      </c>
      <c r="CI87" s="1">
        <v>4.3628299999999998E-3</v>
      </c>
      <c r="CJ87" s="1">
        <v>0</v>
      </c>
      <c r="CK87" s="1">
        <v>0</v>
      </c>
      <c r="CL87" s="1">
        <v>2</v>
      </c>
      <c r="CM87" s="1" t="s">
        <v>106</v>
      </c>
      <c r="CN87" s="1">
        <v>0.03</v>
      </c>
      <c r="CO87" s="1" t="s">
        <v>106</v>
      </c>
      <c r="CP87" s="1">
        <v>0.5</v>
      </c>
      <c r="CQ87" s="1" t="s">
        <v>106</v>
      </c>
      <c r="CR87" s="1">
        <v>0.06</v>
      </c>
      <c r="CS87" s="1" t="s">
        <v>106</v>
      </c>
      <c r="CT87" s="1" t="s">
        <v>106</v>
      </c>
      <c r="CU87" s="1">
        <v>0.5</v>
      </c>
      <c r="CV87" s="1" t="s">
        <v>106</v>
      </c>
      <c r="CW87" s="1">
        <v>0.06</v>
      </c>
      <c r="CX87" s="1">
        <v>0.03</v>
      </c>
      <c r="CY87" s="1" t="s">
        <v>106</v>
      </c>
    </row>
    <row r="88" spans="1:103" x14ac:dyDescent="0.25">
      <c r="A88" s="3">
        <v>44615</v>
      </c>
      <c r="B88" s="1">
        <v>141</v>
      </c>
      <c r="C88" s="1">
        <v>7678</v>
      </c>
      <c r="D88" s="1" t="s">
        <v>87</v>
      </c>
      <c r="E88" s="1" t="s">
        <v>553</v>
      </c>
      <c r="F88" s="1">
        <v>2021</v>
      </c>
      <c r="G88" s="7">
        <v>44551</v>
      </c>
      <c r="H88" s="1" t="s">
        <v>104</v>
      </c>
      <c r="I88" s="1" t="s">
        <v>150</v>
      </c>
      <c r="J88" s="1" t="s">
        <v>1227</v>
      </c>
      <c r="K88" s="1" t="s">
        <v>554</v>
      </c>
      <c r="L88" s="1" t="s">
        <v>1109</v>
      </c>
      <c r="M88" s="1">
        <v>27</v>
      </c>
      <c r="N88" s="1" t="s">
        <v>91</v>
      </c>
      <c r="O88" s="1" t="s">
        <v>92</v>
      </c>
      <c r="P88" s="1">
        <v>0.06</v>
      </c>
      <c r="Q88" s="1" t="s">
        <v>106</v>
      </c>
      <c r="R88" s="1">
        <v>0.12</v>
      </c>
      <c r="S88" s="1" t="s">
        <v>106</v>
      </c>
      <c r="T88" s="1">
        <v>0.5</v>
      </c>
      <c r="U88" s="1" t="s">
        <v>106</v>
      </c>
      <c r="V88" s="1" t="s">
        <v>104</v>
      </c>
      <c r="W88" s="1">
        <v>0.12</v>
      </c>
      <c r="X88" s="1" t="s">
        <v>106</v>
      </c>
      <c r="Y88" s="1">
        <v>0.25</v>
      </c>
      <c r="Z88" s="1" t="s">
        <v>106</v>
      </c>
      <c r="AA88" s="1">
        <v>2</v>
      </c>
      <c r="AB88" s="1">
        <v>0.5</v>
      </c>
      <c r="AC88" s="1">
        <v>0.25</v>
      </c>
      <c r="AD88" s="1" t="s">
        <v>106</v>
      </c>
      <c r="AE88" s="1">
        <v>2</v>
      </c>
      <c r="AF88" s="1" t="s">
        <v>106</v>
      </c>
      <c r="AG88" s="1">
        <v>160</v>
      </c>
      <c r="AH88" s="1" t="s">
        <v>180</v>
      </c>
      <c r="AI88" s="1">
        <f t="shared" si="2"/>
        <v>1</v>
      </c>
      <c r="AJ88" s="1" t="s">
        <v>104</v>
      </c>
      <c r="AK88" s="1" t="s">
        <v>555</v>
      </c>
      <c r="AL88" s="1" t="s">
        <v>1034</v>
      </c>
      <c r="AM88" s="1">
        <v>2114778</v>
      </c>
      <c r="AN88" s="1">
        <v>31</v>
      </c>
      <c r="AO88" s="1">
        <v>664</v>
      </c>
      <c r="AP88" s="1">
        <v>595181</v>
      </c>
      <c r="AQ88" s="1">
        <v>68218</v>
      </c>
      <c r="AR88" s="1">
        <v>115154</v>
      </c>
      <c r="AS88" s="1">
        <v>398</v>
      </c>
      <c r="AT88" s="1">
        <v>39.6</v>
      </c>
      <c r="AU88" s="1">
        <v>13170</v>
      </c>
      <c r="AV88" s="1">
        <v>2</v>
      </c>
      <c r="AW88" s="1">
        <v>5</v>
      </c>
      <c r="AX88" s="1">
        <v>8</v>
      </c>
      <c r="AY88" s="1">
        <v>4</v>
      </c>
      <c r="AZ88" s="1">
        <v>9</v>
      </c>
      <c r="BA88" s="1">
        <v>33</v>
      </c>
      <c r="BB88" s="1">
        <v>19</v>
      </c>
      <c r="BC88" s="1" t="s">
        <v>96</v>
      </c>
      <c r="BD88" s="1" t="s">
        <v>97</v>
      </c>
      <c r="BE88" s="1" t="s">
        <v>1036</v>
      </c>
      <c r="BF88" s="1"/>
      <c r="BG88" s="1"/>
      <c r="BH88" s="1"/>
      <c r="BI88" s="1"/>
      <c r="BJ88" s="1"/>
      <c r="BK88" s="1"/>
      <c r="BL88" s="1"/>
      <c r="BM88" s="1"/>
      <c r="BN88" s="1" t="s">
        <v>106</v>
      </c>
      <c r="BO88" s="1" t="s">
        <v>106</v>
      </c>
      <c r="BP88" s="1" t="s">
        <v>106</v>
      </c>
      <c r="BQ88" s="1" t="s">
        <v>106</v>
      </c>
      <c r="BR88" s="1" t="s">
        <v>106</v>
      </c>
      <c r="BS88" s="1" t="s">
        <v>180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>
        <v>34</v>
      </c>
      <c r="CE88" s="1" t="s">
        <v>104</v>
      </c>
      <c r="CF88" s="1">
        <v>1313</v>
      </c>
      <c r="CG88" s="1" t="s">
        <v>556</v>
      </c>
      <c r="CH88" s="1">
        <v>713</v>
      </c>
      <c r="CI88" s="1">
        <v>8.7320399999999999E-3</v>
      </c>
      <c r="CJ88" s="1">
        <v>23</v>
      </c>
      <c r="CK88" s="1">
        <v>4</v>
      </c>
      <c r="CL88" s="1">
        <v>0</v>
      </c>
      <c r="CM88" s="1" t="s">
        <v>106</v>
      </c>
      <c r="CN88" s="1">
        <v>0.03</v>
      </c>
      <c r="CO88" s="1" t="s">
        <v>106</v>
      </c>
      <c r="CP88" s="1">
        <v>0.5</v>
      </c>
      <c r="CQ88" s="1" t="s">
        <v>106</v>
      </c>
      <c r="CR88" s="1">
        <v>0.06</v>
      </c>
      <c r="CS88" s="1" t="s">
        <v>106</v>
      </c>
      <c r="CT88" s="1" t="s">
        <v>106</v>
      </c>
      <c r="CU88" s="1">
        <v>0.5</v>
      </c>
      <c r="CV88" s="1" t="s">
        <v>106</v>
      </c>
      <c r="CW88" s="1">
        <v>0.06</v>
      </c>
      <c r="CX88" s="1">
        <v>0.03</v>
      </c>
      <c r="CY88" s="1" t="s">
        <v>106</v>
      </c>
    </row>
    <row r="89" spans="1:103" x14ac:dyDescent="0.25">
      <c r="A89" s="3">
        <v>44615</v>
      </c>
      <c r="B89" s="1">
        <v>142</v>
      </c>
      <c r="C89" s="1">
        <v>7653</v>
      </c>
      <c r="D89" s="1" t="s">
        <v>87</v>
      </c>
      <c r="E89" s="1" t="s">
        <v>557</v>
      </c>
      <c r="F89" s="1">
        <v>2021</v>
      </c>
      <c r="G89" s="7">
        <v>44551</v>
      </c>
      <c r="H89" s="1" t="s">
        <v>104</v>
      </c>
      <c r="I89" s="1" t="s">
        <v>129</v>
      </c>
      <c r="J89" s="1" t="s">
        <v>1228</v>
      </c>
      <c r="K89" s="1" t="s">
        <v>558</v>
      </c>
      <c r="L89" s="1" t="s">
        <v>1110</v>
      </c>
      <c r="M89" s="1">
        <v>57</v>
      </c>
      <c r="N89" s="1" t="s">
        <v>91</v>
      </c>
      <c r="O89" s="1" t="s">
        <v>92</v>
      </c>
      <c r="P89" s="1">
        <v>4</v>
      </c>
      <c r="Q89" s="1" t="s">
        <v>180</v>
      </c>
      <c r="R89" s="1">
        <v>1</v>
      </c>
      <c r="S89" s="1" t="s">
        <v>106</v>
      </c>
      <c r="T89" s="1">
        <v>0.5</v>
      </c>
      <c r="U89" s="1" t="s">
        <v>106</v>
      </c>
      <c r="V89" s="1" t="s">
        <v>104</v>
      </c>
      <c r="W89" s="1">
        <v>8</v>
      </c>
      <c r="X89" s="1" t="s">
        <v>180</v>
      </c>
      <c r="Y89" s="1">
        <v>1</v>
      </c>
      <c r="Z89" s="1" t="s">
        <v>180</v>
      </c>
      <c r="AA89" s="1">
        <v>2</v>
      </c>
      <c r="AB89" s="1">
        <v>0.5</v>
      </c>
      <c r="AC89" s="1">
        <v>16</v>
      </c>
      <c r="AD89" s="1" t="s">
        <v>180</v>
      </c>
      <c r="AE89" s="1">
        <v>4</v>
      </c>
      <c r="AF89" s="1" t="s">
        <v>106</v>
      </c>
      <c r="AG89" s="1">
        <v>320</v>
      </c>
      <c r="AH89" s="1" t="s">
        <v>180</v>
      </c>
      <c r="AI89" s="1">
        <f t="shared" si="2"/>
        <v>5</v>
      </c>
      <c r="AJ89" s="1" t="s">
        <v>88</v>
      </c>
      <c r="AK89" s="1" t="s">
        <v>559</v>
      </c>
      <c r="AL89" s="1">
        <v>1</v>
      </c>
      <c r="AM89" s="1">
        <v>2028461</v>
      </c>
      <c r="AN89" s="1">
        <v>100</v>
      </c>
      <c r="AO89" s="1">
        <v>503</v>
      </c>
      <c r="AP89" s="1">
        <v>81687</v>
      </c>
      <c r="AQ89" s="1">
        <v>20284</v>
      </c>
      <c r="AR89" s="1">
        <v>38070</v>
      </c>
      <c r="AS89" s="1">
        <v>397</v>
      </c>
      <c r="AT89" s="1">
        <v>39.700000000000003</v>
      </c>
      <c r="AU89" s="1">
        <v>271</v>
      </c>
      <c r="AV89" s="1">
        <v>4</v>
      </c>
      <c r="AW89" s="1">
        <v>16</v>
      </c>
      <c r="AX89" s="1">
        <v>19</v>
      </c>
      <c r="AY89" s="1">
        <v>15</v>
      </c>
      <c r="AZ89" s="1">
        <v>6</v>
      </c>
      <c r="BA89" s="1">
        <v>20</v>
      </c>
      <c r="BB89" s="1">
        <v>26</v>
      </c>
      <c r="BC89" s="1" t="s">
        <v>96</v>
      </c>
      <c r="BD89" s="1" t="s">
        <v>97</v>
      </c>
      <c r="BE89" s="1" t="s">
        <v>1036</v>
      </c>
      <c r="BF89" s="1"/>
      <c r="BG89" s="1"/>
      <c r="BH89" s="1"/>
      <c r="BI89" s="1" t="s">
        <v>1036</v>
      </c>
      <c r="BJ89" s="1" t="s">
        <v>53</v>
      </c>
      <c r="BK89" s="1" t="s">
        <v>54</v>
      </c>
      <c r="BL89" s="1"/>
      <c r="BM89" s="1"/>
      <c r="BN89" s="1" t="s">
        <v>106</v>
      </c>
      <c r="BO89" s="1" t="s">
        <v>180</v>
      </c>
      <c r="BP89" s="1" t="s">
        <v>180</v>
      </c>
      <c r="BQ89" s="1" t="s">
        <v>106</v>
      </c>
      <c r="BR89" s="1" t="s">
        <v>180</v>
      </c>
      <c r="BS89" s="1" t="s">
        <v>180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 t="s">
        <v>129</v>
      </c>
      <c r="CE89" s="1" t="s">
        <v>88</v>
      </c>
      <c r="CF89" s="1">
        <v>1313</v>
      </c>
      <c r="CG89" s="1" t="s">
        <v>507</v>
      </c>
      <c r="CH89" s="1">
        <v>980</v>
      </c>
      <c r="CI89" s="1">
        <v>4.8344600000000001E-4</v>
      </c>
      <c r="CJ89" s="1">
        <v>13</v>
      </c>
      <c r="CK89" s="1">
        <v>14</v>
      </c>
      <c r="CL89" s="1">
        <v>20</v>
      </c>
      <c r="CM89" s="1" t="s">
        <v>118</v>
      </c>
      <c r="CN89" s="1">
        <v>8</v>
      </c>
      <c r="CO89" s="1" t="s">
        <v>119</v>
      </c>
      <c r="CP89" s="1">
        <v>1</v>
      </c>
      <c r="CQ89" s="1" t="s">
        <v>106</v>
      </c>
      <c r="CR89" s="1">
        <v>1</v>
      </c>
      <c r="CS89" s="1" t="s">
        <v>106</v>
      </c>
      <c r="CT89" s="1" t="s">
        <v>118</v>
      </c>
      <c r="CU89" s="1">
        <v>2.1</v>
      </c>
      <c r="CV89" s="1" t="s">
        <v>118</v>
      </c>
      <c r="CW89" s="1">
        <v>1</v>
      </c>
      <c r="CX89" s="1">
        <v>4</v>
      </c>
      <c r="CY89" s="1" t="s">
        <v>180</v>
      </c>
    </row>
    <row r="90" spans="1:103" x14ac:dyDescent="0.25">
      <c r="A90" s="3">
        <v>44615</v>
      </c>
      <c r="B90" s="1">
        <v>143</v>
      </c>
      <c r="C90" s="1" t="s">
        <v>560</v>
      </c>
      <c r="D90" s="1" t="s">
        <v>87</v>
      </c>
      <c r="E90" s="1" t="s">
        <v>561</v>
      </c>
      <c r="F90" s="1">
        <v>2021</v>
      </c>
      <c r="G90" s="7">
        <v>44389</v>
      </c>
      <c r="H90" s="1" t="s">
        <v>104</v>
      </c>
      <c r="I90" s="1" t="s">
        <v>150</v>
      </c>
      <c r="J90" s="1" t="s">
        <v>1229</v>
      </c>
      <c r="K90" s="1" t="s">
        <v>562</v>
      </c>
      <c r="L90" s="1" t="s">
        <v>1111</v>
      </c>
      <c r="M90" s="1">
        <v>54</v>
      </c>
      <c r="N90" s="1" t="s">
        <v>91</v>
      </c>
      <c r="O90" s="1" t="s">
        <v>563</v>
      </c>
      <c r="P90" s="1">
        <v>0.06</v>
      </c>
      <c r="Q90" s="1" t="s">
        <v>106</v>
      </c>
      <c r="R90" s="1">
        <v>0.12</v>
      </c>
      <c r="S90" s="1" t="s">
        <v>106</v>
      </c>
      <c r="T90" s="1">
        <v>0.5</v>
      </c>
      <c r="U90" s="1" t="s">
        <v>106</v>
      </c>
      <c r="V90" s="1" t="s">
        <v>104</v>
      </c>
      <c r="W90" s="1">
        <v>0.12</v>
      </c>
      <c r="X90" s="1" t="s">
        <v>106</v>
      </c>
      <c r="Y90" s="1">
        <v>0.25</v>
      </c>
      <c r="Z90" s="1" t="s">
        <v>106</v>
      </c>
      <c r="AA90" s="1">
        <v>2</v>
      </c>
      <c r="AB90" s="1">
        <v>0.5</v>
      </c>
      <c r="AC90" s="1">
        <v>0.25</v>
      </c>
      <c r="AD90" s="1" t="s">
        <v>106</v>
      </c>
      <c r="AE90" s="1">
        <v>2</v>
      </c>
      <c r="AF90" s="1" t="s">
        <v>106</v>
      </c>
      <c r="AG90" s="1">
        <v>80</v>
      </c>
      <c r="AH90" s="1" t="s">
        <v>180</v>
      </c>
      <c r="AI90" s="1">
        <f t="shared" si="2"/>
        <v>1</v>
      </c>
      <c r="AJ90" s="1" t="s">
        <v>104</v>
      </c>
      <c r="AK90" s="1" t="s">
        <v>564</v>
      </c>
      <c r="AL90" s="1">
        <v>712</v>
      </c>
      <c r="AM90" s="1">
        <v>2114048</v>
      </c>
      <c r="AN90" s="1">
        <v>37</v>
      </c>
      <c r="AO90" s="1">
        <v>605</v>
      </c>
      <c r="AP90" s="1">
        <v>307116</v>
      </c>
      <c r="AQ90" s="1">
        <v>57136</v>
      </c>
      <c r="AR90" s="1">
        <v>104778</v>
      </c>
      <c r="AS90" s="1">
        <v>595</v>
      </c>
      <c r="AT90" s="1">
        <v>39.6</v>
      </c>
      <c r="AU90" s="1">
        <v>6208</v>
      </c>
      <c r="AV90" s="1">
        <v>2</v>
      </c>
      <c r="AW90" s="1">
        <v>5</v>
      </c>
      <c r="AX90" s="1">
        <v>54</v>
      </c>
      <c r="AY90" s="1">
        <v>4</v>
      </c>
      <c r="AZ90" s="1">
        <v>9</v>
      </c>
      <c r="BA90" s="1">
        <v>33</v>
      </c>
      <c r="BB90" s="1">
        <v>309</v>
      </c>
      <c r="BC90" s="1" t="s">
        <v>96</v>
      </c>
      <c r="BD90" s="1" t="s">
        <v>97</v>
      </c>
      <c r="BE90" s="1" t="s">
        <v>1036</v>
      </c>
      <c r="BF90" s="1"/>
      <c r="BG90" s="1"/>
      <c r="BH90" s="1"/>
      <c r="BI90" s="1"/>
      <c r="BJ90" s="1"/>
      <c r="BK90" s="1"/>
      <c r="BL90" s="1"/>
      <c r="BM90" s="1"/>
      <c r="BN90" s="1" t="s">
        <v>106</v>
      </c>
      <c r="BO90" s="1" t="s">
        <v>106</v>
      </c>
      <c r="BP90" s="1" t="s">
        <v>106</v>
      </c>
      <c r="BQ90" s="1" t="s">
        <v>106</v>
      </c>
      <c r="BR90" s="1" t="s">
        <v>106</v>
      </c>
      <c r="BS90" s="1" t="s">
        <v>180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>
        <v>34</v>
      </c>
      <c r="CE90" s="1" t="s">
        <v>104</v>
      </c>
      <c r="CF90" s="1">
        <v>1313</v>
      </c>
      <c r="CG90" s="1" t="s">
        <v>185</v>
      </c>
      <c r="CH90" s="1">
        <v>723</v>
      </c>
      <c r="CI90" s="1">
        <v>8.3459899999999993E-3</v>
      </c>
      <c r="CJ90" s="1">
        <v>2</v>
      </c>
      <c r="CK90" s="1">
        <v>4</v>
      </c>
      <c r="CL90" s="1">
        <v>0</v>
      </c>
      <c r="CM90" s="1" t="s">
        <v>106</v>
      </c>
      <c r="CN90" s="1">
        <v>0.03</v>
      </c>
      <c r="CO90" s="1" t="s">
        <v>106</v>
      </c>
      <c r="CP90" s="1">
        <v>0.5</v>
      </c>
      <c r="CQ90" s="1" t="s">
        <v>106</v>
      </c>
      <c r="CR90" s="1">
        <v>0.06</v>
      </c>
      <c r="CS90" s="1" t="s">
        <v>106</v>
      </c>
      <c r="CT90" s="1" t="s">
        <v>106</v>
      </c>
      <c r="CU90" s="1">
        <v>0.5</v>
      </c>
      <c r="CV90" s="1" t="s">
        <v>106</v>
      </c>
      <c r="CW90" s="1">
        <v>0.06</v>
      </c>
      <c r="CX90" s="1">
        <v>0.03</v>
      </c>
      <c r="CY90" s="1" t="s">
        <v>106</v>
      </c>
    </row>
    <row r="91" spans="1:103" x14ac:dyDescent="0.25">
      <c r="A91" s="3">
        <v>44615</v>
      </c>
      <c r="B91" s="1">
        <v>144</v>
      </c>
      <c r="C91" s="1">
        <v>7699</v>
      </c>
      <c r="D91" s="1" t="s">
        <v>87</v>
      </c>
      <c r="E91" s="1" t="s">
        <v>565</v>
      </c>
      <c r="F91" s="1">
        <v>2021</v>
      </c>
      <c r="G91" s="7">
        <v>44550</v>
      </c>
      <c r="H91" s="1" t="s">
        <v>104</v>
      </c>
      <c r="I91" s="1" t="s">
        <v>150</v>
      </c>
      <c r="J91" s="1" t="s">
        <v>1223</v>
      </c>
      <c r="K91" s="1" t="s">
        <v>566</v>
      </c>
      <c r="L91" s="1" t="s">
        <v>1112</v>
      </c>
      <c r="M91" s="1">
        <v>40</v>
      </c>
      <c r="N91" s="1" t="s">
        <v>125</v>
      </c>
      <c r="O91" s="1" t="s">
        <v>92</v>
      </c>
      <c r="P91" s="1">
        <v>8</v>
      </c>
      <c r="Q91" s="1" t="s">
        <v>180</v>
      </c>
      <c r="R91" s="1">
        <v>0.12</v>
      </c>
      <c r="S91" s="1" t="s">
        <v>106</v>
      </c>
      <c r="T91" s="1">
        <v>0.5</v>
      </c>
      <c r="U91" s="1" t="s">
        <v>106</v>
      </c>
      <c r="V91" s="1" t="s">
        <v>104</v>
      </c>
      <c r="W91" s="1">
        <v>8</v>
      </c>
      <c r="X91" s="1" t="s">
        <v>180</v>
      </c>
      <c r="Y91" s="1">
        <v>1</v>
      </c>
      <c r="Z91" s="1" t="s">
        <v>180</v>
      </c>
      <c r="AA91" s="1">
        <v>2</v>
      </c>
      <c r="AB91" s="1">
        <v>0.5</v>
      </c>
      <c r="AC91" s="1">
        <v>16</v>
      </c>
      <c r="AD91" s="1" t="s">
        <v>180</v>
      </c>
      <c r="AE91" s="1">
        <v>2</v>
      </c>
      <c r="AF91" s="1" t="s">
        <v>106</v>
      </c>
      <c r="AG91" s="1">
        <v>80</v>
      </c>
      <c r="AH91" s="1" t="s">
        <v>106</v>
      </c>
      <c r="AI91" s="1">
        <f t="shared" si="2"/>
        <v>4</v>
      </c>
      <c r="AJ91" s="1" t="s">
        <v>88</v>
      </c>
      <c r="AK91" s="1" t="s">
        <v>567</v>
      </c>
      <c r="AL91" s="1">
        <v>91</v>
      </c>
      <c r="AM91" s="1">
        <v>2164119</v>
      </c>
      <c r="AN91" s="1">
        <v>66</v>
      </c>
      <c r="AO91" s="1">
        <v>518</v>
      </c>
      <c r="AP91" s="1">
        <v>163359</v>
      </c>
      <c r="AQ91" s="1">
        <v>32789</v>
      </c>
      <c r="AR91" s="1">
        <v>62993</v>
      </c>
      <c r="AS91" s="1">
        <v>503</v>
      </c>
      <c r="AT91" s="1">
        <v>39.4</v>
      </c>
      <c r="AU91" s="1">
        <v>373</v>
      </c>
      <c r="AV91" s="1">
        <v>7</v>
      </c>
      <c r="AW91" s="1">
        <v>13</v>
      </c>
      <c r="AX91" s="1">
        <v>4</v>
      </c>
      <c r="AY91" s="1">
        <v>5</v>
      </c>
      <c r="AZ91" s="1">
        <v>7</v>
      </c>
      <c r="BA91" s="1">
        <v>88</v>
      </c>
      <c r="BB91" s="1">
        <v>9</v>
      </c>
      <c r="BC91" s="1" t="s">
        <v>96</v>
      </c>
      <c r="BD91" s="1" t="s">
        <v>97</v>
      </c>
      <c r="BE91" s="1" t="s">
        <v>1036</v>
      </c>
      <c r="BF91" s="1"/>
      <c r="BG91" s="1"/>
      <c r="BH91" s="1"/>
      <c r="BI91" s="1" t="s">
        <v>54</v>
      </c>
      <c r="BJ91" s="1"/>
      <c r="BK91" s="1" t="s">
        <v>54</v>
      </c>
      <c r="BL91" s="1" t="s">
        <v>98</v>
      </c>
      <c r="BM91" s="1"/>
      <c r="BN91" s="1" t="s">
        <v>106</v>
      </c>
      <c r="BO91" s="1" t="s">
        <v>106</v>
      </c>
      <c r="BP91" s="1" t="s">
        <v>180</v>
      </c>
      <c r="BQ91" s="1" t="s">
        <v>106</v>
      </c>
      <c r="BR91" s="1" t="s">
        <v>180</v>
      </c>
      <c r="BS91" s="1" t="s">
        <v>180</v>
      </c>
      <c r="BT91" s="1" t="s">
        <v>568</v>
      </c>
      <c r="BU91" s="1" t="s">
        <v>100</v>
      </c>
      <c r="BV91" s="1" t="s">
        <v>101</v>
      </c>
      <c r="BW91" s="1" t="s">
        <v>102</v>
      </c>
      <c r="BX91" s="1">
        <v>99.834000000000003</v>
      </c>
      <c r="BY91" s="1">
        <v>100</v>
      </c>
      <c r="BZ91" s="1">
        <v>27743</v>
      </c>
      <c r="CA91" s="1">
        <v>28948</v>
      </c>
      <c r="CB91" s="1">
        <v>1</v>
      </c>
      <c r="CC91" s="1">
        <v>1206</v>
      </c>
      <c r="CD91" s="1" t="s">
        <v>458</v>
      </c>
      <c r="CE91" s="1" t="s">
        <v>104</v>
      </c>
      <c r="CF91" s="1">
        <v>1313</v>
      </c>
      <c r="CG91" s="1" t="s">
        <v>296</v>
      </c>
      <c r="CH91" s="1">
        <v>827</v>
      </c>
      <c r="CI91" s="1">
        <v>4.7370800000000003E-3</v>
      </c>
      <c r="CJ91" s="1">
        <v>7</v>
      </c>
      <c r="CK91" s="1">
        <v>1</v>
      </c>
      <c r="CL91" s="1">
        <v>242</v>
      </c>
      <c r="CM91" s="1" t="s">
        <v>106</v>
      </c>
      <c r="CN91" s="1">
        <v>0.25</v>
      </c>
      <c r="CO91" s="1" t="s">
        <v>106</v>
      </c>
      <c r="CP91" s="1">
        <v>0.5</v>
      </c>
      <c r="CQ91" s="1" t="s">
        <v>106</v>
      </c>
      <c r="CR91" s="1">
        <v>0.12</v>
      </c>
      <c r="CS91" s="1" t="s">
        <v>106</v>
      </c>
      <c r="CT91" s="1" t="s">
        <v>106</v>
      </c>
      <c r="CU91" s="1">
        <v>0.5</v>
      </c>
      <c r="CV91" s="1" t="s">
        <v>106</v>
      </c>
      <c r="CW91" s="1">
        <v>0.06</v>
      </c>
      <c r="CX91" s="1">
        <v>0.25</v>
      </c>
      <c r="CY91" s="1" t="s">
        <v>106</v>
      </c>
    </row>
    <row r="92" spans="1:103" x14ac:dyDescent="0.25">
      <c r="A92" s="3">
        <v>44615</v>
      </c>
      <c r="B92" s="1">
        <v>128</v>
      </c>
      <c r="C92" s="1" t="s">
        <v>569</v>
      </c>
      <c r="D92" s="1" t="s">
        <v>121</v>
      </c>
      <c r="E92" s="1" t="s">
        <v>570</v>
      </c>
      <c r="F92" s="1">
        <v>2022</v>
      </c>
      <c r="G92" s="7">
        <v>44744</v>
      </c>
      <c r="H92" s="1" t="s">
        <v>104</v>
      </c>
      <c r="I92" s="1" t="s">
        <v>319</v>
      </c>
      <c r="J92" s="1" t="s">
        <v>1389</v>
      </c>
      <c r="K92" s="1" t="s">
        <v>571</v>
      </c>
      <c r="L92" s="1" t="s">
        <v>1100</v>
      </c>
      <c r="M92" s="1">
        <v>34</v>
      </c>
      <c r="N92" s="1" t="s">
        <v>91</v>
      </c>
      <c r="O92" s="1" t="s">
        <v>126</v>
      </c>
      <c r="P92" s="1">
        <v>1</v>
      </c>
      <c r="Q92" s="1" t="s">
        <v>106</v>
      </c>
      <c r="R92" s="1">
        <v>1</v>
      </c>
      <c r="S92" s="1" t="s">
        <v>106</v>
      </c>
      <c r="T92" s="1">
        <v>1</v>
      </c>
      <c r="U92" s="1" t="s">
        <v>106</v>
      </c>
      <c r="V92" s="1" t="s">
        <v>104</v>
      </c>
      <c r="W92" s="1">
        <v>8</v>
      </c>
      <c r="X92" s="1" t="s">
        <v>180</v>
      </c>
      <c r="Y92" s="1">
        <v>0.25</v>
      </c>
      <c r="Z92" s="1" t="s">
        <v>106</v>
      </c>
      <c r="AA92" s="1">
        <v>2</v>
      </c>
      <c r="AB92" s="1">
        <v>0.5</v>
      </c>
      <c r="AC92" s="1">
        <v>16</v>
      </c>
      <c r="AD92" s="1" t="s">
        <v>180</v>
      </c>
      <c r="AE92" s="1">
        <v>2</v>
      </c>
      <c r="AF92" s="1" t="s">
        <v>106</v>
      </c>
      <c r="AG92" s="1">
        <v>160</v>
      </c>
      <c r="AH92" s="1" t="s">
        <v>180</v>
      </c>
      <c r="AI92" s="1">
        <f t="shared" si="2"/>
        <v>3</v>
      </c>
      <c r="AJ92" s="1" t="s">
        <v>88</v>
      </c>
      <c r="AK92" s="1" t="s">
        <v>572</v>
      </c>
      <c r="AL92" s="1">
        <v>6</v>
      </c>
      <c r="AM92" s="1">
        <v>2058837</v>
      </c>
      <c r="AN92" s="1">
        <v>44</v>
      </c>
      <c r="AO92" s="1">
        <v>650</v>
      </c>
      <c r="AP92" s="1">
        <v>385216</v>
      </c>
      <c r="AQ92" s="1">
        <v>46791</v>
      </c>
      <c r="AR92" s="1">
        <v>210002</v>
      </c>
      <c r="AS92" s="1">
        <v>200</v>
      </c>
      <c r="AT92" s="1">
        <v>39.6</v>
      </c>
      <c r="AU92" s="1" t="s">
        <v>573</v>
      </c>
      <c r="AV92" s="1">
        <v>7</v>
      </c>
      <c r="AW92" s="1">
        <v>11</v>
      </c>
      <c r="AX92" s="1">
        <v>10</v>
      </c>
      <c r="AY92" s="1">
        <v>1</v>
      </c>
      <c r="AZ92" s="1">
        <v>6</v>
      </c>
      <c r="BA92" s="1">
        <v>20</v>
      </c>
      <c r="BB92" s="1">
        <v>1</v>
      </c>
      <c r="BC92" s="1" t="s">
        <v>96</v>
      </c>
      <c r="BD92" s="1" t="s">
        <v>97</v>
      </c>
      <c r="BE92" s="1" t="s">
        <v>1036</v>
      </c>
      <c r="BF92" s="1"/>
      <c r="BG92" s="1"/>
      <c r="BH92" s="1"/>
      <c r="BI92" s="1" t="s">
        <v>54</v>
      </c>
      <c r="BJ92" s="1"/>
      <c r="BK92" s="1" t="s">
        <v>54</v>
      </c>
      <c r="BL92" s="1" t="s">
        <v>98</v>
      </c>
      <c r="BM92" s="1"/>
      <c r="BN92" s="1" t="s">
        <v>106</v>
      </c>
      <c r="BO92" s="1" t="s">
        <v>106</v>
      </c>
      <c r="BP92" s="1" t="s">
        <v>180</v>
      </c>
      <c r="BQ92" s="1" t="s">
        <v>106</v>
      </c>
      <c r="BR92" s="1" t="s">
        <v>180</v>
      </c>
      <c r="BS92" s="1" t="s">
        <v>180</v>
      </c>
      <c r="BT92" s="1" t="s">
        <v>574</v>
      </c>
      <c r="BU92" s="1" t="s">
        <v>100</v>
      </c>
      <c r="BV92" s="1" t="s">
        <v>101</v>
      </c>
      <c r="BW92" s="1" t="s">
        <v>102</v>
      </c>
      <c r="BX92" s="1">
        <v>100</v>
      </c>
      <c r="BY92" s="1">
        <v>100</v>
      </c>
      <c r="BZ92" s="1">
        <v>59380</v>
      </c>
      <c r="CA92" s="1">
        <v>60585</v>
      </c>
      <c r="CB92" s="1">
        <v>1206</v>
      </c>
      <c r="CC92" s="1">
        <v>1</v>
      </c>
      <c r="CD92" s="1" t="s">
        <v>201</v>
      </c>
      <c r="CE92" s="1" t="s">
        <v>88</v>
      </c>
      <c r="CF92" s="1">
        <v>1313</v>
      </c>
      <c r="CG92" s="1" t="s">
        <v>202</v>
      </c>
      <c r="CH92" s="1">
        <v>943</v>
      </c>
      <c r="CI92" s="1">
        <v>1.41786E-3</v>
      </c>
      <c r="CJ92" s="1">
        <v>15</v>
      </c>
      <c r="CK92" s="1">
        <v>12</v>
      </c>
      <c r="CL92" s="1">
        <v>18</v>
      </c>
      <c r="CM92" s="1" t="s">
        <v>106</v>
      </c>
      <c r="CN92" s="1">
        <v>2</v>
      </c>
      <c r="CO92" s="1" t="s">
        <v>119</v>
      </c>
      <c r="CP92" s="1">
        <v>1</v>
      </c>
      <c r="CQ92" s="1" t="s">
        <v>106</v>
      </c>
      <c r="CR92" s="1">
        <v>1</v>
      </c>
      <c r="CS92" s="1" t="s">
        <v>106</v>
      </c>
      <c r="CT92" s="1" t="s">
        <v>118</v>
      </c>
      <c r="CU92" s="1">
        <v>2.1</v>
      </c>
      <c r="CV92" s="1" t="s">
        <v>119</v>
      </c>
      <c r="CW92" s="1">
        <v>0.5</v>
      </c>
      <c r="CX92" s="1">
        <v>2</v>
      </c>
      <c r="CY92" s="1" t="s">
        <v>106</v>
      </c>
    </row>
    <row r="93" spans="1:103" x14ac:dyDescent="0.25">
      <c r="A93" s="3">
        <v>44615</v>
      </c>
      <c r="B93" s="1">
        <v>129</v>
      </c>
      <c r="C93" s="1">
        <v>771</v>
      </c>
      <c r="D93" s="1" t="s">
        <v>87</v>
      </c>
      <c r="E93" s="1" t="s">
        <v>414</v>
      </c>
      <c r="F93" s="1">
        <v>2022</v>
      </c>
      <c r="G93" s="7">
        <v>44775</v>
      </c>
      <c r="H93" s="1" t="s">
        <v>104</v>
      </c>
      <c r="I93" s="1" t="s">
        <v>129</v>
      </c>
      <c r="J93" s="1" t="s">
        <v>1225</v>
      </c>
      <c r="K93" s="1" t="s">
        <v>575</v>
      </c>
      <c r="L93" s="1" t="s">
        <v>1101</v>
      </c>
      <c r="M93" s="1">
        <v>65</v>
      </c>
      <c r="N93" s="1" t="s">
        <v>125</v>
      </c>
      <c r="O93" s="1" t="s">
        <v>92</v>
      </c>
      <c r="P93" s="1">
        <v>8</v>
      </c>
      <c r="Q93" s="1" t="s">
        <v>180</v>
      </c>
      <c r="R93" s="1">
        <v>2</v>
      </c>
      <c r="S93" s="1" t="s">
        <v>180</v>
      </c>
      <c r="T93" s="1">
        <v>1</v>
      </c>
      <c r="U93" s="1" t="s">
        <v>106</v>
      </c>
      <c r="V93" s="1" t="s">
        <v>104</v>
      </c>
      <c r="W93" s="1">
        <v>8</v>
      </c>
      <c r="X93" s="1" t="s">
        <v>180</v>
      </c>
      <c r="Y93" s="1">
        <v>1</v>
      </c>
      <c r="Z93" s="1" t="s">
        <v>180</v>
      </c>
      <c r="AA93" s="1">
        <v>2</v>
      </c>
      <c r="AB93" s="1">
        <v>0.5</v>
      </c>
      <c r="AC93" s="1">
        <v>16</v>
      </c>
      <c r="AD93" s="1" t="s">
        <v>180</v>
      </c>
      <c r="AE93" s="1">
        <v>2</v>
      </c>
      <c r="AF93" s="1" t="s">
        <v>106</v>
      </c>
      <c r="AG93" s="1">
        <v>160</v>
      </c>
      <c r="AH93" s="1" t="s">
        <v>180</v>
      </c>
      <c r="AI93" s="1">
        <v>5</v>
      </c>
      <c r="AJ93" s="1" t="s">
        <v>88</v>
      </c>
      <c r="AK93" s="1" t="s">
        <v>576</v>
      </c>
      <c r="AL93" s="1">
        <v>1</v>
      </c>
      <c r="AM93" s="1">
        <v>2057919</v>
      </c>
      <c r="AN93" s="1">
        <v>41</v>
      </c>
      <c r="AO93" s="1">
        <v>511</v>
      </c>
      <c r="AP93" s="1">
        <v>190630</v>
      </c>
      <c r="AQ93" s="1">
        <v>50193</v>
      </c>
      <c r="AR93" s="1">
        <v>109803</v>
      </c>
      <c r="AS93" s="1">
        <v>200</v>
      </c>
      <c r="AT93" s="1">
        <v>39.700000000000003</v>
      </c>
      <c r="AU93" s="1">
        <v>2697</v>
      </c>
      <c r="AV93" s="1">
        <v>4</v>
      </c>
      <c r="AW93" s="1">
        <v>16</v>
      </c>
      <c r="AX93" s="1">
        <v>19</v>
      </c>
      <c r="AY93" s="1">
        <v>15</v>
      </c>
      <c r="AZ93" s="1">
        <v>6</v>
      </c>
      <c r="BA93" s="1">
        <v>20</v>
      </c>
      <c r="BB93" s="1">
        <v>252</v>
      </c>
      <c r="BC93" s="1" t="s">
        <v>96</v>
      </c>
      <c r="BD93" s="1" t="s">
        <v>97</v>
      </c>
      <c r="BE93" s="1" t="s">
        <v>1036</v>
      </c>
      <c r="BF93" s="1"/>
      <c r="BG93" s="1"/>
      <c r="BH93" s="1"/>
      <c r="BI93" s="1" t="s">
        <v>1036</v>
      </c>
      <c r="BJ93" s="1" t="s">
        <v>53</v>
      </c>
      <c r="BK93" s="1" t="s">
        <v>54</v>
      </c>
      <c r="BL93" s="1"/>
      <c r="BM93" s="1"/>
      <c r="BN93" s="1" t="s">
        <v>106</v>
      </c>
      <c r="BO93" s="1" t="s">
        <v>180</v>
      </c>
      <c r="BP93" s="1" t="s">
        <v>180</v>
      </c>
      <c r="BQ93" s="1" t="s">
        <v>106</v>
      </c>
      <c r="BR93" s="1" t="s">
        <v>180</v>
      </c>
      <c r="BS93" s="1" t="s">
        <v>180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 t="s">
        <v>129</v>
      </c>
      <c r="CE93" s="1" t="s">
        <v>88</v>
      </c>
      <c r="CF93" s="1">
        <v>1313</v>
      </c>
      <c r="CG93" s="1" t="s">
        <v>130</v>
      </c>
      <c r="CH93" s="1">
        <v>985</v>
      </c>
      <c r="CI93" s="1">
        <v>3.6120800000000002E-4</v>
      </c>
      <c r="CJ93" s="1">
        <v>13</v>
      </c>
      <c r="CK93" s="1" t="s">
        <v>131</v>
      </c>
      <c r="CL93" s="1">
        <v>8</v>
      </c>
      <c r="CM93" s="1" t="s">
        <v>118</v>
      </c>
      <c r="CN93" s="1">
        <v>8</v>
      </c>
      <c r="CO93" s="1" t="s">
        <v>119</v>
      </c>
      <c r="CP93" s="1">
        <v>1</v>
      </c>
      <c r="CQ93" s="1" t="s">
        <v>106</v>
      </c>
      <c r="CR93" s="1">
        <v>1</v>
      </c>
      <c r="CS93" s="1" t="s">
        <v>106</v>
      </c>
      <c r="CT93" s="1" t="s">
        <v>118</v>
      </c>
      <c r="CU93" s="1">
        <v>2.1</v>
      </c>
      <c r="CV93" s="1" t="s">
        <v>118</v>
      </c>
      <c r="CW93" s="1">
        <v>1</v>
      </c>
      <c r="CX93" s="1">
        <v>4</v>
      </c>
      <c r="CY93" s="1" t="s">
        <v>180</v>
      </c>
    </row>
    <row r="94" spans="1:103" x14ac:dyDescent="0.25">
      <c r="A94" s="3">
        <v>44615</v>
      </c>
      <c r="B94" s="1">
        <v>130</v>
      </c>
      <c r="C94" s="1">
        <v>689</v>
      </c>
      <c r="D94" s="1" t="s">
        <v>87</v>
      </c>
      <c r="E94" s="1" t="s">
        <v>577</v>
      </c>
      <c r="F94" s="1">
        <v>2022</v>
      </c>
      <c r="G94" s="7">
        <v>44653</v>
      </c>
      <c r="H94" s="1" t="s">
        <v>104</v>
      </c>
      <c r="I94" s="1" t="s">
        <v>150</v>
      </c>
      <c r="J94" s="1" t="s">
        <v>1391</v>
      </c>
      <c r="K94" s="1" t="s">
        <v>578</v>
      </c>
      <c r="L94" s="1" t="s">
        <v>1102</v>
      </c>
      <c r="M94" s="1">
        <v>2</v>
      </c>
      <c r="N94" s="1" t="s">
        <v>91</v>
      </c>
      <c r="O94" s="1" t="s">
        <v>389</v>
      </c>
      <c r="P94" s="1">
        <v>1</v>
      </c>
      <c r="Q94" s="1" t="s">
        <v>106</v>
      </c>
      <c r="R94" s="1">
        <v>1</v>
      </c>
      <c r="S94" s="1" t="s">
        <v>106</v>
      </c>
      <c r="T94" s="1">
        <v>0.5</v>
      </c>
      <c r="U94" s="1" t="s">
        <v>106</v>
      </c>
      <c r="V94" s="1" t="s">
        <v>104</v>
      </c>
      <c r="W94" s="1">
        <v>8</v>
      </c>
      <c r="X94" s="1" t="s">
        <v>180</v>
      </c>
      <c r="Y94" s="1">
        <v>1</v>
      </c>
      <c r="Z94" s="1" t="s">
        <v>180</v>
      </c>
      <c r="AA94" s="1">
        <v>2</v>
      </c>
      <c r="AB94" s="1">
        <v>0.5</v>
      </c>
      <c r="AC94" s="1">
        <v>16</v>
      </c>
      <c r="AD94" s="1" t="s">
        <v>180</v>
      </c>
      <c r="AE94" s="1">
        <v>2</v>
      </c>
      <c r="AF94" s="1" t="s">
        <v>106</v>
      </c>
      <c r="AG94" s="1">
        <v>160</v>
      </c>
      <c r="AH94" s="1" t="s">
        <v>180</v>
      </c>
      <c r="AI94" s="1">
        <f t="shared" si="2"/>
        <v>4</v>
      </c>
      <c r="AJ94" s="1" t="s">
        <v>88</v>
      </c>
      <c r="AK94" s="1" t="s">
        <v>579</v>
      </c>
      <c r="AL94" s="1">
        <v>185</v>
      </c>
      <c r="AM94" s="1">
        <v>2105440</v>
      </c>
      <c r="AN94" s="1">
        <v>53</v>
      </c>
      <c r="AO94" s="1">
        <v>614</v>
      </c>
      <c r="AP94" s="1">
        <v>200630</v>
      </c>
      <c r="AQ94" s="1">
        <v>39725</v>
      </c>
      <c r="AR94" s="1">
        <v>80116</v>
      </c>
      <c r="AS94" s="1">
        <v>897</v>
      </c>
      <c r="AT94" s="1">
        <v>39.700000000000003</v>
      </c>
      <c r="AU94" s="1">
        <v>2016</v>
      </c>
      <c r="AV94" s="1">
        <v>7</v>
      </c>
      <c r="AW94" s="1">
        <v>57</v>
      </c>
      <c r="AX94" s="1">
        <v>1</v>
      </c>
      <c r="AY94" s="1">
        <v>2</v>
      </c>
      <c r="AZ94" s="1">
        <v>6</v>
      </c>
      <c r="BA94" s="1">
        <v>1</v>
      </c>
      <c r="BB94" s="1">
        <v>19</v>
      </c>
      <c r="BC94" s="1" t="s">
        <v>96</v>
      </c>
      <c r="BD94" s="1" t="s">
        <v>97</v>
      </c>
      <c r="BE94" s="1" t="s">
        <v>1036</v>
      </c>
      <c r="BF94" s="1"/>
      <c r="BG94" s="1"/>
      <c r="BH94" s="1"/>
      <c r="BI94" s="1"/>
      <c r="BJ94" s="1"/>
      <c r="BK94" s="1"/>
      <c r="BL94" s="1"/>
      <c r="BM94" s="1"/>
      <c r="BN94" s="1" t="s">
        <v>106</v>
      </c>
      <c r="BO94" s="1" t="s">
        <v>106</v>
      </c>
      <c r="BP94" s="1" t="s">
        <v>106</v>
      </c>
      <c r="BQ94" s="1" t="s">
        <v>106</v>
      </c>
      <c r="BR94" s="1" t="s">
        <v>106</v>
      </c>
      <c r="BS94" s="1" t="s">
        <v>180</v>
      </c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 t="s">
        <v>111</v>
      </c>
      <c r="CE94" s="1" t="s">
        <v>88</v>
      </c>
      <c r="CF94" s="1">
        <v>1313</v>
      </c>
      <c r="CG94" s="1" t="s">
        <v>580</v>
      </c>
      <c r="CH94" s="1">
        <v>834</v>
      </c>
      <c r="CI94" s="1">
        <v>4.5178099999999997E-3</v>
      </c>
      <c r="CJ94" s="1">
        <v>193</v>
      </c>
      <c r="CK94" s="1" t="s">
        <v>131</v>
      </c>
      <c r="CL94" s="1">
        <v>36</v>
      </c>
      <c r="CM94" s="1" t="s">
        <v>106</v>
      </c>
      <c r="CN94" s="1">
        <v>1</v>
      </c>
      <c r="CO94" s="1" t="s">
        <v>119</v>
      </c>
      <c r="CP94" s="1">
        <v>1</v>
      </c>
      <c r="CQ94" s="1" t="s">
        <v>106</v>
      </c>
      <c r="CR94" s="1">
        <v>0.5</v>
      </c>
      <c r="CS94" s="1" t="s">
        <v>106</v>
      </c>
      <c r="CT94" s="1" t="s">
        <v>118</v>
      </c>
      <c r="CU94" s="1">
        <v>2.1</v>
      </c>
      <c r="CV94" s="1" t="s">
        <v>119</v>
      </c>
      <c r="CW94" s="1">
        <v>0.5</v>
      </c>
      <c r="CX94" s="1">
        <v>2</v>
      </c>
      <c r="CY94" s="1" t="s">
        <v>106</v>
      </c>
    </row>
    <row r="95" spans="1:103" x14ac:dyDescent="0.25">
      <c r="A95" s="3">
        <v>44615</v>
      </c>
      <c r="B95" s="1">
        <v>131</v>
      </c>
      <c r="C95" s="1">
        <v>419</v>
      </c>
      <c r="D95" s="1" t="s">
        <v>87</v>
      </c>
      <c r="E95" s="1" t="s">
        <v>581</v>
      </c>
      <c r="F95" s="1">
        <v>2022</v>
      </c>
      <c r="G95" s="7">
        <v>44582</v>
      </c>
      <c r="H95" s="1" t="s">
        <v>104</v>
      </c>
      <c r="I95" s="1" t="s">
        <v>496</v>
      </c>
      <c r="J95" s="1" t="s">
        <v>1222</v>
      </c>
      <c r="K95" s="1" t="s">
        <v>582</v>
      </c>
      <c r="L95" s="1" t="s">
        <v>1103</v>
      </c>
      <c r="M95" s="1">
        <v>48</v>
      </c>
      <c r="N95" s="1" t="s">
        <v>91</v>
      </c>
      <c r="O95" s="1" t="s">
        <v>214</v>
      </c>
      <c r="P95" s="1">
        <v>1</v>
      </c>
      <c r="Q95" s="1" t="s">
        <v>106</v>
      </c>
      <c r="R95" s="1">
        <v>4</v>
      </c>
      <c r="S95" s="1" t="s">
        <v>180</v>
      </c>
      <c r="T95" s="1">
        <v>4</v>
      </c>
      <c r="U95" s="1" t="s">
        <v>180</v>
      </c>
      <c r="V95" s="1" t="s">
        <v>104</v>
      </c>
      <c r="W95" s="1">
        <v>8</v>
      </c>
      <c r="X95" s="1" t="s">
        <v>180</v>
      </c>
      <c r="Y95" s="1">
        <v>0.5</v>
      </c>
      <c r="Z95" s="1" t="s">
        <v>180</v>
      </c>
      <c r="AA95" s="1">
        <v>2</v>
      </c>
      <c r="AB95" s="1">
        <v>1</v>
      </c>
      <c r="AC95" s="1">
        <v>16</v>
      </c>
      <c r="AD95" s="1" t="s">
        <v>180</v>
      </c>
      <c r="AE95" s="1">
        <v>2</v>
      </c>
      <c r="AF95" s="1" t="s">
        <v>106</v>
      </c>
      <c r="AG95" s="1">
        <v>80</v>
      </c>
      <c r="AH95" s="1" t="s">
        <v>106</v>
      </c>
      <c r="AI95" s="1">
        <f t="shared" si="2"/>
        <v>5</v>
      </c>
      <c r="AJ95" s="1" t="s">
        <v>88</v>
      </c>
      <c r="AK95" s="1" t="s">
        <v>583</v>
      </c>
      <c r="AL95" s="1">
        <v>10</v>
      </c>
      <c r="AM95" s="1">
        <v>2110640</v>
      </c>
      <c r="AN95" s="1">
        <v>24</v>
      </c>
      <c r="AO95" s="1">
        <v>538</v>
      </c>
      <c r="AP95" s="1">
        <v>371926</v>
      </c>
      <c r="AQ95" s="1">
        <v>87943</v>
      </c>
      <c r="AR95" s="1">
        <v>240280</v>
      </c>
      <c r="AS95" s="1">
        <v>496</v>
      </c>
      <c r="AT95" s="1">
        <v>39.6</v>
      </c>
      <c r="AU95" s="1">
        <v>14518</v>
      </c>
      <c r="AV95" s="1">
        <v>12</v>
      </c>
      <c r="AW95" s="1">
        <v>5</v>
      </c>
      <c r="AX95" s="1">
        <v>97</v>
      </c>
      <c r="AY95" s="1">
        <v>17</v>
      </c>
      <c r="AZ95" s="1">
        <v>6</v>
      </c>
      <c r="BA95" s="1">
        <v>22</v>
      </c>
      <c r="BB95" s="1">
        <v>14</v>
      </c>
      <c r="BC95" s="1" t="s">
        <v>96</v>
      </c>
      <c r="BD95" s="1" t="s">
        <v>97</v>
      </c>
      <c r="BE95" s="1" t="s">
        <v>1036</v>
      </c>
      <c r="BF95" s="1"/>
      <c r="BG95" s="1"/>
      <c r="BH95" s="1"/>
      <c r="BI95" s="1" t="s">
        <v>54</v>
      </c>
      <c r="BJ95" s="1"/>
      <c r="BK95" s="1" t="s">
        <v>54</v>
      </c>
      <c r="BL95" s="1" t="s">
        <v>128</v>
      </c>
      <c r="BM95" s="1"/>
      <c r="BN95" s="1" t="s">
        <v>106</v>
      </c>
      <c r="BO95" s="1" t="s">
        <v>106</v>
      </c>
      <c r="BP95" s="1" t="s">
        <v>180</v>
      </c>
      <c r="BQ95" s="1" t="s">
        <v>106</v>
      </c>
      <c r="BR95" s="1" t="s">
        <v>180</v>
      </c>
      <c r="BS95" s="1" t="s">
        <v>180</v>
      </c>
      <c r="BT95" s="1" t="s">
        <v>584</v>
      </c>
      <c r="BU95" s="1" t="s">
        <v>100</v>
      </c>
      <c r="BV95" s="1" t="s">
        <v>101</v>
      </c>
      <c r="BW95" s="1" t="s">
        <v>102</v>
      </c>
      <c r="BX95" s="1">
        <v>99.834000000000003</v>
      </c>
      <c r="BY95" s="1">
        <v>100</v>
      </c>
      <c r="BZ95" s="1">
        <v>44526</v>
      </c>
      <c r="CA95" s="1">
        <v>45731</v>
      </c>
      <c r="CB95" s="1">
        <v>1</v>
      </c>
      <c r="CC95" s="1">
        <v>1206</v>
      </c>
      <c r="CD95" s="1" t="s">
        <v>138</v>
      </c>
      <c r="CE95" s="1" t="s">
        <v>88</v>
      </c>
      <c r="CF95" s="1">
        <v>1313</v>
      </c>
      <c r="CG95" s="1" t="s">
        <v>585</v>
      </c>
      <c r="CH95" s="1">
        <v>809</v>
      </c>
      <c r="CI95" s="1">
        <v>5.3134899999999997E-3</v>
      </c>
      <c r="CJ95" s="1">
        <v>17</v>
      </c>
      <c r="CK95" s="1">
        <v>27</v>
      </c>
      <c r="CL95" s="1" t="s">
        <v>131</v>
      </c>
      <c r="CM95" s="1" t="s">
        <v>106</v>
      </c>
      <c r="CN95" s="1">
        <v>0.25</v>
      </c>
      <c r="CO95" s="1" t="s">
        <v>106</v>
      </c>
      <c r="CP95" s="1">
        <v>0.5</v>
      </c>
      <c r="CQ95" s="1" t="s">
        <v>106</v>
      </c>
      <c r="CR95" s="1">
        <v>0.12</v>
      </c>
      <c r="CS95" s="1" t="s">
        <v>106</v>
      </c>
      <c r="CT95" s="1" t="s">
        <v>106</v>
      </c>
      <c r="CU95" s="1">
        <v>0.5</v>
      </c>
      <c r="CV95" s="1" t="s">
        <v>106</v>
      </c>
      <c r="CW95" s="1">
        <v>0.12</v>
      </c>
      <c r="CX95" s="1">
        <v>0.5</v>
      </c>
      <c r="CY95" s="1" t="s">
        <v>106</v>
      </c>
    </row>
    <row r="96" spans="1:103" x14ac:dyDescent="0.25">
      <c r="A96" s="3">
        <v>44615</v>
      </c>
      <c r="B96" s="1">
        <v>132</v>
      </c>
      <c r="C96" s="1">
        <v>568</v>
      </c>
      <c r="D96" s="1" t="s">
        <v>87</v>
      </c>
      <c r="E96" s="1" t="s">
        <v>586</v>
      </c>
      <c r="F96" s="1">
        <v>2022</v>
      </c>
      <c r="G96" s="7">
        <v>44592</v>
      </c>
      <c r="H96" s="1" t="s">
        <v>104</v>
      </c>
      <c r="I96" s="1" t="s">
        <v>150</v>
      </c>
      <c r="J96" s="1" t="s">
        <v>1386</v>
      </c>
      <c r="K96" s="1" t="s">
        <v>587</v>
      </c>
      <c r="L96" s="1" t="s">
        <v>1104</v>
      </c>
      <c r="M96" s="1">
        <v>50</v>
      </c>
      <c r="N96" s="1" t="s">
        <v>91</v>
      </c>
      <c r="O96" s="1" t="s">
        <v>92</v>
      </c>
      <c r="P96" s="1">
        <v>0.12</v>
      </c>
      <c r="Q96" s="1" t="s">
        <v>106</v>
      </c>
      <c r="R96" s="1">
        <v>0.25</v>
      </c>
      <c r="S96" s="1" t="s">
        <v>106</v>
      </c>
      <c r="T96" s="1">
        <v>0.5</v>
      </c>
      <c r="U96" s="1" t="s">
        <v>106</v>
      </c>
      <c r="V96" s="1" t="s">
        <v>104</v>
      </c>
      <c r="W96" s="1">
        <v>8</v>
      </c>
      <c r="X96" s="1" t="s">
        <v>180</v>
      </c>
      <c r="Y96" s="1">
        <v>0.25</v>
      </c>
      <c r="Z96" s="1" t="s">
        <v>106</v>
      </c>
      <c r="AA96" s="1">
        <v>2</v>
      </c>
      <c r="AB96" s="1">
        <v>0.5</v>
      </c>
      <c r="AC96" s="1">
        <v>0.25</v>
      </c>
      <c r="AD96" s="1" t="s">
        <v>106</v>
      </c>
      <c r="AE96" s="1">
        <v>2</v>
      </c>
      <c r="AF96" s="1" t="s">
        <v>106</v>
      </c>
      <c r="AG96" s="1">
        <v>10</v>
      </c>
      <c r="AH96" s="1" t="s">
        <v>180</v>
      </c>
      <c r="AI96" s="1">
        <f t="shared" si="2"/>
        <v>2</v>
      </c>
      <c r="AJ96" s="1" t="s">
        <v>104</v>
      </c>
      <c r="AK96" s="1" t="s">
        <v>588</v>
      </c>
      <c r="AL96" s="1">
        <v>13</v>
      </c>
      <c r="AM96" s="1">
        <v>2069803</v>
      </c>
      <c r="AN96" s="1">
        <v>50</v>
      </c>
      <c r="AO96" s="1">
        <v>500</v>
      </c>
      <c r="AP96" s="1">
        <v>256297</v>
      </c>
      <c r="AQ96" s="1">
        <v>41396</v>
      </c>
      <c r="AR96" s="1">
        <v>67911</v>
      </c>
      <c r="AS96" s="1">
        <v>813</v>
      </c>
      <c r="AT96" s="1">
        <v>39.5</v>
      </c>
      <c r="AU96" s="1">
        <v>473</v>
      </c>
      <c r="AV96" s="1">
        <v>7</v>
      </c>
      <c r="AW96" s="1">
        <v>25</v>
      </c>
      <c r="AX96" s="1">
        <v>4</v>
      </c>
      <c r="AY96" s="1">
        <v>4</v>
      </c>
      <c r="AZ96" s="1">
        <v>15</v>
      </c>
      <c r="BA96" s="1">
        <v>20</v>
      </c>
      <c r="BB96" s="1">
        <v>28</v>
      </c>
      <c r="BC96" s="1"/>
      <c r="BD96" s="1"/>
      <c r="BE96" s="1"/>
      <c r="BF96" s="1"/>
      <c r="BG96" s="1"/>
      <c r="BH96" s="1"/>
      <c r="BI96" s="1" t="s">
        <v>54</v>
      </c>
      <c r="BJ96" s="1"/>
      <c r="BK96" s="1" t="s">
        <v>54</v>
      </c>
      <c r="BL96" s="1"/>
      <c r="BM96" s="1"/>
      <c r="BN96" s="1" t="s">
        <v>106</v>
      </c>
      <c r="BO96" s="1" t="s">
        <v>106</v>
      </c>
      <c r="BP96" s="1" t="s">
        <v>180</v>
      </c>
      <c r="BQ96" s="1" t="s">
        <v>106</v>
      </c>
      <c r="BR96" s="1" t="s">
        <v>106</v>
      </c>
      <c r="BS96" s="1" t="s">
        <v>106</v>
      </c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 t="s">
        <v>138</v>
      </c>
      <c r="CE96" s="1" t="s">
        <v>88</v>
      </c>
      <c r="CF96" s="1">
        <v>1313</v>
      </c>
      <c r="CG96" s="1" t="s">
        <v>589</v>
      </c>
      <c r="CH96" s="1">
        <v>929</v>
      </c>
      <c r="CI96" s="1">
        <v>1.7857699999999999E-3</v>
      </c>
      <c r="CJ96" s="1">
        <v>2</v>
      </c>
      <c r="CK96" s="1">
        <v>34</v>
      </c>
      <c r="CL96" s="1">
        <v>44</v>
      </c>
      <c r="CM96" s="1" t="s">
        <v>106</v>
      </c>
      <c r="CN96" s="1">
        <v>0.12</v>
      </c>
      <c r="CO96" s="1" t="s">
        <v>106</v>
      </c>
      <c r="CP96" s="1">
        <v>0.5</v>
      </c>
      <c r="CQ96" s="1" t="s">
        <v>106</v>
      </c>
      <c r="CR96" s="1">
        <v>0.12</v>
      </c>
      <c r="CS96" s="1" t="s">
        <v>106</v>
      </c>
      <c r="CT96" s="1" t="s">
        <v>106</v>
      </c>
      <c r="CU96" s="1">
        <v>0.5</v>
      </c>
      <c r="CV96" s="1" t="s">
        <v>106</v>
      </c>
      <c r="CW96" s="1">
        <v>0.06</v>
      </c>
      <c r="CX96" s="1">
        <v>0.12</v>
      </c>
      <c r="CY96" s="1" t="s">
        <v>106</v>
      </c>
    </row>
    <row r="97" spans="1:103" x14ac:dyDescent="0.25">
      <c r="A97" s="3">
        <v>44615</v>
      </c>
      <c r="B97" s="1">
        <v>134</v>
      </c>
      <c r="C97" s="1">
        <v>7387</v>
      </c>
      <c r="D97" s="1" t="s">
        <v>87</v>
      </c>
      <c r="E97" s="1" t="s">
        <v>590</v>
      </c>
      <c r="F97" s="1">
        <v>2022</v>
      </c>
      <c r="G97" s="7">
        <v>44512</v>
      </c>
      <c r="H97" s="1" t="s">
        <v>104</v>
      </c>
      <c r="I97" s="1" t="s">
        <v>496</v>
      </c>
      <c r="J97" s="1" t="s">
        <v>1224</v>
      </c>
      <c r="K97" s="1" t="s">
        <v>591</v>
      </c>
      <c r="L97" s="1" t="s">
        <v>1113</v>
      </c>
      <c r="M97" s="1">
        <v>21</v>
      </c>
      <c r="N97" s="1" t="s">
        <v>91</v>
      </c>
      <c r="O97" s="1" t="s">
        <v>92</v>
      </c>
      <c r="P97" s="1">
        <v>0.06</v>
      </c>
      <c r="Q97" s="1" t="s">
        <v>106</v>
      </c>
      <c r="R97" s="1">
        <v>0.12</v>
      </c>
      <c r="S97" s="1" t="s">
        <v>106</v>
      </c>
      <c r="T97" s="1">
        <v>0.5</v>
      </c>
      <c r="U97" s="1" t="s">
        <v>106</v>
      </c>
      <c r="V97" s="1" t="s">
        <v>104</v>
      </c>
      <c r="W97" s="1">
        <v>0.12</v>
      </c>
      <c r="X97" s="1" t="s">
        <v>106</v>
      </c>
      <c r="Y97" s="1">
        <v>0.25</v>
      </c>
      <c r="Z97" s="1" t="s">
        <v>106</v>
      </c>
      <c r="AA97" s="1">
        <v>2</v>
      </c>
      <c r="AB97" s="1">
        <v>0.5</v>
      </c>
      <c r="AC97" s="1">
        <v>0.25</v>
      </c>
      <c r="AD97" s="1" t="s">
        <v>106</v>
      </c>
      <c r="AE97" s="1">
        <v>2</v>
      </c>
      <c r="AF97" s="1" t="s">
        <v>106</v>
      </c>
      <c r="AG97" s="1">
        <v>10</v>
      </c>
      <c r="AH97" s="1" t="s">
        <v>180</v>
      </c>
      <c r="AI97" s="1">
        <f t="shared" si="2"/>
        <v>1</v>
      </c>
      <c r="AJ97" s="1" t="s">
        <v>104</v>
      </c>
      <c r="AK97" s="1" t="s">
        <v>592</v>
      </c>
      <c r="AL97" s="1">
        <v>10</v>
      </c>
      <c r="AM97" s="1">
        <v>2122599</v>
      </c>
      <c r="AN97" s="1">
        <v>57</v>
      </c>
      <c r="AO97" s="1">
        <v>588</v>
      </c>
      <c r="AP97" s="1">
        <v>370562</v>
      </c>
      <c r="AQ97" s="1">
        <v>37238</v>
      </c>
      <c r="AR97" s="1">
        <v>179127</v>
      </c>
      <c r="AS97" s="1">
        <v>483</v>
      </c>
      <c r="AT97" s="1">
        <v>39.5</v>
      </c>
      <c r="AU97" s="1">
        <v>14518</v>
      </c>
      <c r="AV97" s="1">
        <v>12</v>
      </c>
      <c r="AW97" s="1">
        <v>5</v>
      </c>
      <c r="AX97" s="1">
        <v>97</v>
      </c>
      <c r="AY97" s="1">
        <v>17</v>
      </c>
      <c r="AZ97" s="1">
        <v>6</v>
      </c>
      <c r="BA97" s="1">
        <v>22</v>
      </c>
      <c r="BB97" s="1">
        <v>14</v>
      </c>
      <c r="BC97" s="1" t="s">
        <v>96</v>
      </c>
      <c r="BD97" s="1" t="s">
        <v>97</v>
      </c>
      <c r="BE97" s="1" t="s">
        <v>1036</v>
      </c>
      <c r="BF97" s="1"/>
      <c r="BG97" s="1"/>
      <c r="BH97" s="1"/>
      <c r="BI97" s="1" t="s">
        <v>54</v>
      </c>
      <c r="BJ97" s="1"/>
      <c r="BK97" s="1" t="s">
        <v>54</v>
      </c>
      <c r="BL97" s="1" t="s">
        <v>128</v>
      </c>
      <c r="BM97" s="1"/>
      <c r="BN97" s="1" t="s">
        <v>106</v>
      </c>
      <c r="BO97" s="1" t="s">
        <v>106</v>
      </c>
      <c r="BP97" s="1" t="s">
        <v>180</v>
      </c>
      <c r="BQ97" s="1" t="s">
        <v>106</v>
      </c>
      <c r="BR97" s="1" t="s">
        <v>180</v>
      </c>
      <c r="BS97" s="1" t="s">
        <v>180</v>
      </c>
      <c r="BT97" s="1" t="s">
        <v>593</v>
      </c>
      <c r="BU97" s="1" t="s">
        <v>100</v>
      </c>
      <c r="BV97" s="1" t="s">
        <v>101</v>
      </c>
      <c r="BW97" s="1" t="s">
        <v>102</v>
      </c>
      <c r="BX97" s="1">
        <v>99.834000000000003</v>
      </c>
      <c r="BY97" s="1">
        <v>100</v>
      </c>
      <c r="BZ97" s="1">
        <v>48164</v>
      </c>
      <c r="CA97" s="1">
        <v>49369</v>
      </c>
      <c r="CB97" s="1">
        <v>1206</v>
      </c>
      <c r="CC97" s="1">
        <v>1</v>
      </c>
      <c r="CD97" s="1" t="s">
        <v>138</v>
      </c>
      <c r="CE97" s="1" t="s">
        <v>88</v>
      </c>
      <c r="CF97" s="1">
        <v>1313</v>
      </c>
      <c r="CG97" s="1" t="s">
        <v>585</v>
      </c>
      <c r="CH97" s="1">
        <v>803</v>
      </c>
      <c r="CI97" s="1">
        <v>5.5097799999999997E-3</v>
      </c>
      <c r="CJ97" s="1">
        <v>17</v>
      </c>
      <c r="CK97" s="1">
        <v>27</v>
      </c>
      <c r="CL97" s="1" t="s">
        <v>131</v>
      </c>
      <c r="CM97" s="1" t="s">
        <v>106</v>
      </c>
      <c r="CN97" s="1">
        <v>0.25</v>
      </c>
      <c r="CO97" s="1" t="s">
        <v>106</v>
      </c>
      <c r="CP97" s="1">
        <v>0.5</v>
      </c>
      <c r="CQ97" s="1" t="s">
        <v>106</v>
      </c>
      <c r="CR97" s="1">
        <v>0.12</v>
      </c>
      <c r="CS97" s="1" t="s">
        <v>106</v>
      </c>
      <c r="CT97" s="1" t="s">
        <v>106</v>
      </c>
      <c r="CU97" s="1">
        <v>0.5</v>
      </c>
      <c r="CV97" s="1" t="s">
        <v>106</v>
      </c>
      <c r="CW97" s="1">
        <v>0.12</v>
      </c>
      <c r="CX97" s="1">
        <v>0.5</v>
      </c>
      <c r="CY97" s="1" t="s">
        <v>106</v>
      </c>
    </row>
    <row r="98" spans="1:103" x14ac:dyDescent="0.25">
      <c r="A98" s="3">
        <v>44615</v>
      </c>
      <c r="B98" s="1">
        <v>136</v>
      </c>
      <c r="C98" s="1">
        <v>1027</v>
      </c>
      <c r="D98" s="1" t="s">
        <v>87</v>
      </c>
      <c r="E98" s="1" t="s">
        <v>594</v>
      </c>
      <c r="F98" s="1">
        <v>2022</v>
      </c>
      <c r="G98" s="7">
        <v>44744</v>
      </c>
      <c r="H98" s="1" t="s">
        <v>104</v>
      </c>
      <c r="I98" s="1" t="s">
        <v>129</v>
      </c>
      <c r="J98" s="1" t="s">
        <v>1388</v>
      </c>
      <c r="K98" s="1" t="s">
        <v>595</v>
      </c>
      <c r="L98" s="1" t="s">
        <v>1114</v>
      </c>
      <c r="M98" s="1">
        <v>45</v>
      </c>
      <c r="N98" s="1" t="s">
        <v>91</v>
      </c>
      <c r="O98" s="1" t="s">
        <v>92</v>
      </c>
      <c r="P98" s="1">
        <v>0.25</v>
      </c>
      <c r="Q98" s="1" t="s">
        <v>106</v>
      </c>
      <c r="R98" s="1">
        <v>0.25</v>
      </c>
      <c r="S98" s="1" t="s">
        <v>106</v>
      </c>
      <c r="T98" s="1">
        <v>0.25</v>
      </c>
      <c r="U98" s="1" t="s">
        <v>106</v>
      </c>
      <c r="V98" s="1" t="s">
        <v>104</v>
      </c>
      <c r="W98" s="1">
        <v>0.12</v>
      </c>
      <c r="X98" s="1" t="s">
        <v>106</v>
      </c>
      <c r="Y98" s="1">
        <v>0.25</v>
      </c>
      <c r="Z98" s="1" t="s">
        <v>106</v>
      </c>
      <c r="AA98" s="1">
        <v>2</v>
      </c>
      <c r="AB98" s="1">
        <v>0.5</v>
      </c>
      <c r="AC98" s="1">
        <v>16</v>
      </c>
      <c r="AD98" s="1" t="s">
        <v>180</v>
      </c>
      <c r="AE98" s="1">
        <v>2</v>
      </c>
      <c r="AF98" s="1" t="s">
        <v>106</v>
      </c>
      <c r="AG98" s="1">
        <v>80</v>
      </c>
      <c r="AH98" s="1" t="s">
        <v>180</v>
      </c>
      <c r="AI98" s="1">
        <f t="shared" si="2"/>
        <v>2</v>
      </c>
      <c r="AJ98" s="1" t="s">
        <v>104</v>
      </c>
      <c r="AK98" s="1" t="s">
        <v>596</v>
      </c>
      <c r="AL98" s="1">
        <v>10</v>
      </c>
      <c r="AM98" s="1">
        <v>2068491</v>
      </c>
      <c r="AN98" s="1">
        <v>52</v>
      </c>
      <c r="AO98" s="1">
        <v>510</v>
      </c>
      <c r="AP98" s="1">
        <v>173851</v>
      </c>
      <c r="AQ98" s="1">
        <v>39778</v>
      </c>
      <c r="AR98" s="1">
        <v>98564</v>
      </c>
      <c r="AS98" s="1">
        <v>604</v>
      </c>
      <c r="AT98" s="1">
        <v>39.5</v>
      </c>
      <c r="AU98" s="1">
        <v>6397</v>
      </c>
      <c r="AV98" s="1">
        <v>12</v>
      </c>
      <c r="AW98" s="1">
        <v>11</v>
      </c>
      <c r="AX98" s="1">
        <v>2</v>
      </c>
      <c r="AY98" s="1">
        <v>17</v>
      </c>
      <c r="AZ98" s="1">
        <v>6</v>
      </c>
      <c r="BA98" s="1">
        <v>22</v>
      </c>
      <c r="BB98" s="1">
        <v>14</v>
      </c>
      <c r="BC98" s="1" t="s">
        <v>96</v>
      </c>
      <c r="BD98" s="1" t="s">
        <v>97</v>
      </c>
      <c r="BE98" s="1" t="s">
        <v>1036</v>
      </c>
      <c r="BF98" s="1"/>
      <c r="BG98" s="1"/>
      <c r="BH98" s="1"/>
      <c r="BI98" s="1"/>
      <c r="BJ98" s="1"/>
      <c r="BK98" s="1"/>
      <c r="BL98" s="1" t="s">
        <v>115</v>
      </c>
      <c r="BM98" s="1"/>
      <c r="BN98" s="1" t="s">
        <v>106</v>
      </c>
      <c r="BO98" s="1" t="s">
        <v>106</v>
      </c>
      <c r="BP98" s="1" t="s">
        <v>106</v>
      </c>
      <c r="BQ98" s="1" t="s">
        <v>106</v>
      </c>
      <c r="BR98" s="1" t="s">
        <v>180</v>
      </c>
      <c r="BS98" s="1" t="s">
        <v>180</v>
      </c>
      <c r="BT98" s="1" t="s">
        <v>597</v>
      </c>
      <c r="BU98" s="1" t="s">
        <v>100</v>
      </c>
      <c r="BV98" s="1" t="s">
        <v>101</v>
      </c>
      <c r="BW98" s="1" t="s">
        <v>102</v>
      </c>
      <c r="BX98" s="1">
        <v>99.834000000000003</v>
      </c>
      <c r="BY98" s="1">
        <v>100</v>
      </c>
      <c r="BZ98" s="1">
        <v>31503</v>
      </c>
      <c r="CA98" s="1">
        <v>32708</v>
      </c>
      <c r="CB98" s="1">
        <v>1</v>
      </c>
      <c r="CC98" s="1">
        <v>1206</v>
      </c>
      <c r="CD98" s="1" t="s">
        <v>129</v>
      </c>
      <c r="CE98" s="1" t="s">
        <v>88</v>
      </c>
      <c r="CF98" s="1">
        <v>1313</v>
      </c>
      <c r="CG98" s="1" t="s">
        <v>171</v>
      </c>
      <c r="CH98" s="1">
        <v>885</v>
      </c>
      <c r="CI98" s="1">
        <v>2.9975399999999999E-3</v>
      </c>
      <c r="CJ98" s="1">
        <v>17</v>
      </c>
      <c r="CK98" s="1">
        <v>1</v>
      </c>
      <c r="CL98" s="1" t="s">
        <v>131</v>
      </c>
      <c r="CM98" s="1" t="s">
        <v>106</v>
      </c>
      <c r="CN98" s="1">
        <v>0.25</v>
      </c>
      <c r="CO98" s="1" t="s">
        <v>106</v>
      </c>
      <c r="CP98" s="1">
        <v>0.5</v>
      </c>
      <c r="CQ98" s="1" t="s">
        <v>106</v>
      </c>
      <c r="CR98" s="1">
        <v>0.25</v>
      </c>
      <c r="CS98" s="1" t="s">
        <v>106</v>
      </c>
      <c r="CT98" s="1" t="s">
        <v>106</v>
      </c>
      <c r="CU98" s="1">
        <v>0.5</v>
      </c>
      <c r="CV98" s="1" t="s">
        <v>106</v>
      </c>
      <c r="CW98" s="1">
        <v>0.12</v>
      </c>
      <c r="CX98" s="1">
        <v>1</v>
      </c>
      <c r="CY98" s="1" t="s">
        <v>106</v>
      </c>
    </row>
    <row r="99" spans="1:103" x14ac:dyDescent="0.25">
      <c r="A99" s="3">
        <v>44615</v>
      </c>
      <c r="B99" s="1">
        <v>140</v>
      </c>
      <c r="C99" s="1" t="s">
        <v>598</v>
      </c>
      <c r="D99" s="1" t="s">
        <v>121</v>
      </c>
      <c r="E99" s="1" t="s">
        <v>599</v>
      </c>
      <c r="F99" s="1">
        <v>2022</v>
      </c>
      <c r="G99" s="7">
        <v>44682</v>
      </c>
      <c r="H99" s="1" t="s">
        <v>104</v>
      </c>
      <c r="I99" s="1" t="s">
        <v>150</v>
      </c>
      <c r="J99" s="1" t="s">
        <v>1226</v>
      </c>
      <c r="K99" s="1" t="s">
        <v>600</v>
      </c>
      <c r="L99" s="1" t="s">
        <v>1115</v>
      </c>
      <c r="M99" s="1">
        <v>3</v>
      </c>
      <c r="N99" s="1" t="s">
        <v>125</v>
      </c>
      <c r="O99" s="1" t="s">
        <v>164</v>
      </c>
      <c r="P99" s="1">
        <v>0.06</v>
      </c>
      <c r="Q99" s="1" t="s">
        <v>106</v>
      </c>
      <c r="R99" s="1">
        <v>0.12</v>
      </c>
      <c r="S99" s="1" t="s">
        <v>106</v>
      </c>
      <c r="T99" s="1">
        <v>1</v>
      </c>
      <c r="U99" s="1" t="s">
        <v>106</v>
      </c>
      <c r="V99" s="1" t="s">
        <v>104</v>
      </c>
      <c r="W99" s="1">
        <v>0.12</v>
      </c>
      <c r="X99" s="1" t="s">
        <v>106</v>
      </c>
      <c r="Y99" s="1">
        <v>0.25</v>
      </c>
      <c r="Z99" s="1" t="s">
        <v>106</v>
      </c>
      <c r="AA99" s="1">
        <v>2</v>
      </c>
      <c r="AB99" s="1">
        <v>0.5</v>
      </c>
      <c r="AC99" s="1">
        <v>16</v>
      </c>
      <c r="AD99" s="1" t="s">
        <v>180</v>
      </c>
      <c r="AE99" s="1">
        <v>2</v>
      </c>
      <c r="AF99" s="1" t="s">
        <v>106</v>
      </c>
      <c r="AG99" s="1">
        <v>10</v>
      </c>
      <c r="AH99" s="1" t="s">
        <v>180</v>
      </c>
      <c r="AI99" s="1">
        <f t="shared" si="2"/>
        <v>2</v>
      </c>
      <c r="AJ99" s="1" t="s">
        <v>104</v>
      </c>
      <c r="AK99" s="1" t="s">
        <v>601</v>
      </c>
      <c r="AL99" s="1">
        <v>147</v>
      </c>
      <c r="AM99" s="1">
        <v>2076899</v>
      </c>
      <c r="AN99" s="1">
        <v>32</v>
      </c>
      <c r="AO99" s="1">
        <v>506</v>
      </c>
      <c r="AP99" s="1">
        <v>356542</v>
      </c>
      <c r="AQ99" s="1">
        <v>64903</v>
      </c>
      <c r="AR99" s="1">
        <v>154001</v>
      </c>
      <c r="AS99" s="1">
        <v>297</v>
      </c>
      <c r="AT99" s="1">
        <v>39.5</v>
      </c>
      <c r="AU99" s="1">
        <v>7625</v>
      </c>
      <c r="AV99" s="1">
        <v>10</v>
      </c>
      <c r="AW99" s="1">
        <v>8</v>
      </c>
      <c r="AX99" s="1">
        <v>82</v>
      </c>
      <c r="AY99" s="1">
        <v>5</v>
      </c>
      <c r="AZ99" s="1">
        <v>81</v>
      </c>
      <c r="BA99" s="1">
        <v>1</v>
      </c>
      <c r="BB99" s="1">
        <v>14</v>
      </c>
      <c r="BC99" s="1"/>
      <c r="BD99" s="1" t="s">
        <v>97</v>
      </c>
      <c r="BE99" s="1" t="s">
        <v>1038</v>
      </c>
      <c r="BF99" s="1"/>
      <c r="BG99" s="1"/>
      <c r="BH99" s="1"/>
      <c r="BI99" s="1"/>
      <c r="BJ99" s="1"/>
      <c r="BK99" s="1"/>
      <c r="BL99" s="1" t="s">
        <v>602</v>
      </c>
      <c r="BM99" s="1"/>
      <c r="BN99" s="1" t="s">
        <v>106</v>
      </c>
      <c r="BO99" s="1" t="s">
        <v>106</v>
      </c>
      <c r="BP99" s="1" t="s">
        <v>106</v>
      </c>
      <c r="BQ99" s="1" t="s">
        <v>106</v>
      </c>
      <c r="BR99" s="1" t="s">
        <v>180</v>
      </c>
      <c r="BS99" s="1" t="s">
        <v>180</v>
      </c>
      <c r="BT99" s="1" t="s">
        <v>603</v>
      </c>
      <c r="BU99" s="1" t="s">
        <v>100</v>
      </c>
      <c r="BV99" s="1" t="s">
        <v>101</v>
      </c>
      <c r="BW99" s="1" t="s">
        <v>102</v>
      </c>
      <c r="BX99" s="1">
        <v>100</v>
      </c>
      <c r="BY99" s="1">
        <v>100</v>
      </c>
      <c r="BZ99" s="1">
        <v>30234</v>
      </c>
      <c r="CA99" s="1">
        <v>31439</v>
      </c>
      <c r="CB99" s="1">
        <v>1</v>
      </c>
      <c r="CC99" s="1">
        <v>1206</v>
      </c>
      <c r="CD99" s="1">
        <v>39</v>
      </c>
      <c r="CE99" s="1" t="s">
        <v>104</v>
      </c>
      <c r="CF99" s="1">
        <v>1313</v>
      </c>
      <c r="CG99" s="1" t="s">
        <v>604</v>
      </c>
      <c r="CH99" s="1">
        <v>916</v>
      </c>
      <c r="CI99" s="1">
        <v>2.1348299999999999E-3</v>
      </c>
      <c r="CJ99" s="1">
        <v>11</v>
      </c>
      <c r="CK99" s="1">
        <v>0</v>
      </c>
      <c r="CL99" s="1">
        <v>2</v>
      </c>
      <c r="CM99" s="1" t="s">
        <v>106</v>
      </c>
      <c r="CN99" s="1">
        <v>0.03</v>
      </c>
      <c r="CO99" s="1" t="s">
        <v>106</v>
      </c>
      <c r="CP99" s="1">
        <v>0.5</v>
      </c>
      <c r="CQ99" s="1" t="s">
        <v>106</v>
      </c>
      <c r="CR99" s="1">
        <v>0.06</v>
      </c>
      <c r="CS99" s="1" t="s">
        <v>106</v>
      </c>
      <c r="CT99" s="1" t="s">
        <v>106</v>
      </c>
      <c r="CU99" s="1">
        <v>0.5</v>
      </c>
      <c r="CV99" s="1" t="s">
        <v>106</v>
      </c>
      <c r="CW99" s="1">
        <v>0.06</v>
      </c>
      <c r="CX99" s="1">
        <v>0.03</v>
      </c>
      <c r="CY99" s="1" t="s">
        <v>106</v>
      </c>
    </row>
    <row r="100" spans="1:103" x14ac:dyDescent="0.25">
      <c r="A100" s="3">
        <v>44709</v>
      </c>
      <c r="B100" s="1">
        <v>145</v>
      </c>
      <c r="C100" s="1" t="s">
        <v>605</v>
      </c>
      <c r="D100" s="1" t="s">
        <v>121</v>
      </c>
      <c r="E100" s="1" t="s">
        <v>599</v>
      </c>
      <c r="F100" s="1">
        <v>2022</v>
      </c>
      <c r="G100" s="7">
        <v>44639</v>
      </c>
      <c r="H100" s="1" t="s">
        <v>104</v>
      </c>
      <c r="I100" s="1" t="s">
        <v>150</v>
      </c>
      <c r="J100" s="1" t="s">
        <v>1250</v>
      </c>
      <c r="K100" s="1" t="s">
        <v>606</v>
      </c>
      <c r="L100" s="1" t="s">
        <v>1116</v>
      </c>
      <c r="M100" s="1">
        <v>3</v>
      </c>
      <c r="N100" s="1" t="s">
        <v>125</v>
      </c>
      <c r="O100" s="1" t="s">
        <v>262</v>
      </c>
      <c r="P100" s="1">
        <v>0.06</v>
      </c>
      <c r="Q100" s="1" t="s">
        <v>106</v>
      </c>
      <c r="R100" s="1">
        <v>0.12</v>
      </c>
      <c r="S100" s="1" t="s">
        <v>106</v>
      </c>
      <c r="T100" s="1">
        <v>1</v>
      </c>
      <c r="U100" s="1" t="s">
        <v>106</v>
      </c>
      <c r="V100" s="1" t="s">
        <v>104</v>
      </c>
      <c r="W100" s="1">
        <v>0.12</v>
      </c>
      <c r="X100" s="1" t="s">
        <v>106</v>
      </c>
      <c r="Y100" s="1">
        <v>0.25</v>
      </c>
      <c r="Z100" s="1" t="s">
        <v>106</v>
      </c>
      <c r="AA100" s="1">
        <v>2</v>
      </c>
      <c r="AB100" s="1">
        <v>0.5</v>
      </c>
      <c r="AC100" s="1">
        <v>16</v>
      </c>
      <c r="AD100" s="1" t="s">
        <v>180</v>
      </c>
      <c r="AE100" s="1">
        <v>2</v>
      </c>
      <c r="AF100" s="1" t="s">
        <v>106</v>
      </c>
      <c r="AG100" s="1">
        <v>10</v>
      </c>
      <c r="AH100" s="1" t="s">
        <v>180</v>
      </c>
      <c r="AI100" s="1">
        <f t="shared" si="2"/>
        <v>2</v>
      </c>
      <c r="AJ100" s="1" t="s">
        <v>104</v>
      </c>
      <c r="AK100" s="1" t="s">
        <v>607</v>
      </c>
      <c r="AL100" s="1">
        <v>147</v>
      </c>
      <c r="AM100" s="1">
        <v>2086756</v>
      </c>
      <c r="AN100" s="1">
        <v>34</v>
      </c>
      <c r="AO100" s="1">
        <v>527</v>
      </c>
      <c r="AP100" s="1">
        <v>423247</v>
      </c>
      <c r="AQ100" s="1">
        <v>61375</v>
      </c>
      <c r="AR100" s="1">
        <v>205702</v>
      </c>
      <c r="AS100" s="1">
        <v>297</v>
      </c>
      <c r="AT100" s="1">
        <v>39.5</v>
      </c>
      <c r="AU100" s="1">
        <v>7625</v>
      </c>
      <c r="AV100" s="1">
        <v>10</v>
      </c>
      <c r="AW100" s="1">
        <v>8</v>
      </c>
      <c r="AX100" s="1">
        <v>82</v>
      </c>
      <c r="AY100" s="1">
        <v>5</v>
      </c>
      <c r="AZ100" s="1">
        <v>81</v>
      </c>
      <c r="BA100" s="1">
        <v>1</v>
      </c>
      <c r="BB100" s="1">
        <v>14</v>
      </c>
      <c r="BC100" s="1"/>
      <c r="BD100" s="1" t="s">
        <v>97</v>
      </c>
      <c r="BE100" s="1" t="s">
        <v>1038</v>
      </c>
      <c r="BF100" s="1"/>
      <c r="BG100" s="1"/>
      <c r="BH100" s="1"/>
      <c r="BI100" s="1"/>
      <c r="BJ100" s="1"/>
      <c r="BK100" s="1"/>
      <c r="BL100" s="1" t="s">
        <v>602</v>
      </c>
      <c r="BM100" s="1"/>
      <c r="BN100" s="1" t="s">
        <v>106</v>
      </c>
      <c r="BO100" s="1" t="s">
        <v>106</v>
      </c>
      <c r="BP100" s="1" t="s">
        <v>106</v>
      </c>
      <c r="BQ100" s="1" t="s">
        <v>106</v>
      </c>
      <c r="BR100" s="1" t="s">
        <v>180</v>
      </c>
      <c r="BS100" s="1" t="s">
        <v>180</v>
      </c>
      <c r="BT100" s="1" t="s">
        <v>608</v>
      </c>
      <c r="BU100" s="1" t="s">
        <v>100</v>
      </c>
      <c r="BV100" s="1" t="s">
        <v>101</v>
      </c>
      <c r="BW100" s="1" t="s">
        <v>102</v>
      </c>
      <c r="BX100" s="1">
        <v>100</v>
      </c>
      <c r="BY100" s="1">
        <v>100</v>
      </c>
      <c r="BZ100" s="1">
        <v>165675</v>
      </c>
      <c r="CA100" s="1">
        <v>166880</v>
      </c>
      <c r="CB100" s="1">
        <v>1206</v>
      </c>
      <c r="CC100" s="1">
        <v>1</v>
      </c>
      <c r="CD100" s="1">
        <v>39</v>
      </c>
      <c r="CE100" s="1" t="s">
        <v>104</v>
      </c>
      <c r="CF100" s="1">
        <v>1313</v>
      </c>
      <c r="CG100" s="1" t="s">
        <v>604</v>
      </c>
      <c r="CH100" s="1">
        <v>914</v>
      </c>
      <c r="CI100" s="1">
        <v>2.1891800000000002E-3</v>
      </c>
      <c r="CJ100" s="1">
        <v>11</v>
      </c>
      <c r="CK100" s="1">
        <v>0</v>
      </c>
      <c r="CL100" s="1">
        <v>2</v>
      </c>
      <c r="CM100" s="1" t="s">
        <v>106</v>
      </c>
      <c r="CN100" s="1">
        <v>0.03</v>
      </c>
      <c r="CO100" s="1" t="s">
        <v>106</v>
      </c>
      <c r="CP100" s="1">
        <v>0.5</v>
      </c>
      <c r="CQ100" s="1" t="s">
        <v>106</v>
      </c>
      <c r="CR100" s="1">
        <v>0.06</v>
      </c>
      <c r="CS100" s="1" t="s">
        <v>106</v>
      </c>
      <c r="CT100" s="1" t="s">
        <v>106</v>
      </c>
      <c r="CU100" s="1">
        <v>0.5</v>
      </c>
      <c r="CV100" s="1" t="s">
        <v>106</v>
      </c>
      <c r="CW100" s="1">
        <v>0.06</v>
      </c>
      <c r="CX100" s="1">
        <v>0.03</v>
      </c>
      <c r="CY100" s="1" t="s">
        <v>106</v>
      </c>
    </row>
    <row r="101" spans="1:103" x14ac:dyDescent="0.25">
      <c r="A101" s="3">
        <v>44709</v>
      </c>
      <c r="B101" s="1">
        <v>147</v>
      </c>
      <c r="C101" s="1" t="s">
        <v>609</v>
      </c>
      <c r="D101" s="1" t="s">
        <v>121</v>
      </c>
      <c r="E101" s="1" t="s">
        <v>610</v>
      </c>
      <c r="F101" s="1">
        <v>2022</v>
      </c>
      <c r="G101" s="7">
        <v>44642</v>
      </c>
      <c r="H101" s="1" t="s">
        <v>104</v>
      </c>
      <c r="I101" s="1" t="s">
        <v>611</v>
      </c>
      <c r="J101" s="1" t="s">
        <v>1249</v>
      </c>
      <c r="K101" s="1" t="s">
        <v>612</v>
      </c>
      <c r="L101" s="1" t="s">
        <v>1117</v>
      </c>
      <c r="M101" s="1">
        <v>15</v>
      </c>
      <c r="N101" s="1" t="s">
        <v>125</v>
      </c>
      <c r="O101" s="1" t="s">
        <v>164</v>
      </c>
      <c r="P101" s="1">
        <v>0.06</v>
      </c>
      <c r="Q101" s="1" t="s">
        <v>106</v>
      </c>
      <c r="R101" s="1">
        <v>0.12</v>
      </c>
      <c r="S101" s="1" t="s">
        <v>106</v>
      </c>
      <c r="T101" s="1">
        <v>1</v>
      </c>
      <c r="U101" s="1" t="s">
        <v>106</v>
      </c>
      <c r="V101" s="1" t="s">
        <v>104</v>
      </c>
      <c r="W101" s="1">
        <v>8</v>
      </c>
      <c r="X101" s="1" t="s">
        <v>180</v>
      </c>
      <c r="Y101" s="1">
        <v>1</v>
      </c>
      <c r="Z101" s="1" t="s">
        <v>180</v>
      </c>
      <c r="AA101" s="1">
        <v>2</v>
      </c>
      <c r="AB101" s="1">
        <v>8</v>
      </c>
      <c r="AC101" s="1">
        <v>16</v>
      </c>
      <c r="AD101" s="1" t="s">
        <v>180</v>
      </c>
      <c r="AE101" s="1">
        <v>2</v>
      </c>
      <c r="AF101" s="1" t="s">
        <v>106</v>
      </c>
      <c r="AG101" s="1">
        <v>80</v>
      </c>
      <c r="AH101" s="1" t="s">
        <v>180</v>
      </c>
      <c r="AI101" s="1">
        <f t="shared" si="2"/>
        <v>4</v>
      </c>
      <c r="AJ101" s="1" t="s">
        <v>88</v>
      </c>
      <c r="AK101" s="1" t="s">
        <v>613</v>
      </c>
      <c r="AL101" s="1">
        <v>10</v>
      </c>
      <c r="AM101" s="1">
        <v>2065983</v>
      </c>
      <c r="AN101" s="1">
        <v>27</v>
      </c>
      <c r="AO101" s="1">
        <v>518</v>
      </c>
      <c r="AP101" s="1">
        <v>593575</v>
      </c>
      <c r="AQ101" s="1">
        <v>76517</v>
      </c>
      <c r="AR101" s="1">
        <v>278034</v>
      </c>
      <c r="AS101" s="1">
        <v>495</v>
      </c>
      <c r="AT101" s="1">
        <v>39.5</v>
      </c>
      <c r="AU101" s="1">
        <v>18467</v>
      </c>
      <c r="AV101" s="1">
        <v>12</v>
      </c>
      <c r="AW101" s="1">
        <v>19</v>
      </c>
      <c r="AX101" s="1">
        <v>4</v>
      </c>
      <c r="AY101" s="1">
        <v>1</v>
      </c>
      <c r="AZ101" s="1">
        <v>6</v>
      </c>
      <c r="BA101" s="1">
        <v>22</v>
      </c>
      <c r="BB101" s="1">
        <v>5</v>
      </c>
      <c r="BC101" s="1" t="s">
        <v>96</v>
      </c>
      <c r="BD101" s="1" t="s">
        <v>97</v>
      </c>
      <c r="BE101" s="1" t="s">
        <v>1036</v>
      </c>
      <c r="BF101" s="1"/>
      <c r="BG101" s="1"/>
      <c r="BH101" s="1"/>
      <c r="BI101" s="1" t="s">
        <v>54</v>
      </c>
      <c r="BJ101" s="1"/>
      <c r="BK101" s="1" t="s">
        <v>54</v>
      </c>
      <c r="BL101" s="1" t="s">
        <v>128</v>
      </c>
      <c r="BM101" s="1"/>
      <c r="BN101" s="1" t="s">
        <v>106</v>
      </c>
      <c r="BO101" s="1" t="s">
        <v>106</v>
      </c>
      <c r="BP101" s="1" t="s">
        <v>180</v>
      </c>
      <c r="BQ101" s="1" t="s">
        <v>106</v>
      </c>
      <c r="BR101" s="1" t="s">
        <v>180</v>
      </c>
      <c r="BS101" s="1" t="s">
        <v>180</v>
      </c>
      <c r="BT101" s="1" t="s">
        <v>614</v>
      </c>
      <c r="BU101" s="1" t="s">
        <v>100</v>
      </c>
      <c r="BV101" s="1" t="s">
        <v>101</v>
      </c>
      <c r="BW101" s="1" t="s">
        <v>102</v>
      </c>
      <c r="BX101" s="1">
        <v>99.834000000000003</v>
      </c>
      <c r="BY101" s="1">
        <v>100</v>
      </c>
      <c r="BZ101" s="1">
        <v>48066</v>
      </c>
      <c r="CA101" s="1">
        <v>49271</v>
      </c>
      <c r="CB101" s="1">
        <v>1206</v>
      </c>
      <c r="CC101" s="1">
        <v>1</v>
      </c>
      <c r="CD101" s="1" t="s">
        <v>611</v>
      </c>
      <c r="CE101" s="1" t="s">
        <v>104</v>
      </c>
      <c r="CF101" s="1">
        <v>1313</v>
      </c>
      <c r="CG101" s="1" t="s">
        <v>284</v>
      </c>
      <c r="CH101" s="1">
        <v>882</v>
      </c>
      <c r="CI101" s="1">
        <v>3.0833800000000001E-3</v>
      </c>
      <c r="CJ101" s="1">
        <v>0</v>
      </c>
      <c r="CK101" s="1">
        <v>0</v>
      </c>
      <c r="CL101" s="1">
        <v>22</v>
      </c>
      <c r="CM101" s="1" t="s">
        <v>106</v>
      </c>
      <c r="CN101" s="1">
        <v>0.03</v>
      </c>
      <c r="CO101" s="1" t="s">
        <v>106</v>
      </c>
      <c r="CP101" s="1">
        <v>0.5</v>
      </c>
      <c r="CQ101" s="1" t="s">
        <v>106</v>
      </c>
      <c r="CR101" s="1">
        <v>0.12</v>
      </c>
      <c r="CS101" s="1" t="s">
        <v>106</v>
      </c>
      <c r="CT101" s="1" t="s">
        <v>106</v>
      </c>
      <c r="CU101" s="1">
        <v>0.5</v>
      </c>
      <c r="CV101" s="1" t="s">
        <v>106</v>
      </c>
      <c r="CW101" s="1">
        <v>0.06</v>
      </c>
      <c r="CX101" s="1">
        <v>0.12</v>
      </c>
      <c r="CY101" s="1" t="s">
        <v>106</v>
      </c>
    </row>
    <row r="102" spans="1:103" x14ac:dyDescent="0.25">
      <c r="A102" s="3">
        <v>44709</v>
      </c>
      <c r="B102" s="1">
        <v>148</v>
      </c>
      <c r="C102" s="1">
        <v>1848</v>
      </c>
      <c r="D102" s="1" t="s">
        <v>87</v>
      </c>
      <c r="E102" s="1" t="s">
        <v>615</v>
      </c>
      <c r="F102" s="1">
        <v>2022</v>
      </c>
      <c r="G102" s="7">
        <v>44643</v>
      </c>
      <c r="H102" s="1" t="s">
        <v>104</v>
      </c>
      <c r="I102" s="1" t="s">
        <v>129</v>
      </c>
      <c r="J102" s="1" t="s">
        <v>1253</v>
      </c>
      <c r="K102" s="1" t="s">
        <v>616</v>
      </c>
      <c r="L102" s="1" t="s">
        <v>1118</v>
      </c>
      <c r="M102" s="1">
        <v>80</v>
      </c>
      <c r="N102" s="1" t="s">
        <v>91</v>
      </c>
      <c r="O102" s="1" t="s">
        <v>617</v>
      </c>
      <c r="P102" s="1">
        <v>8</v>
      </c>
      <c r="Q102" s="1" t="s">
        <v>180</v>
      </c>
      <c r="R102" s="1">
        <v>0.25</v>
      </c>
      <c r="S102" s="1" t="s">
        <v>106</v>
      </c>
      <c r="T102" s="1">
        <v>0.5</v>
      </c>
      <c r="U102" s="1" t="s">
        <v>106</v>
      </c>
      <c r="V102" s="1" t="s">
        <v>104</v>
      </c>
      <c r="W102" s="1">
        <v>8</v>
      </c>
      <c r="X102" s="1" t="s">
        <v>180</v>
      </c>
      <c r="Y102" s="1">
        <v>1</v>
      </c>
      <c r="Z102" s="1" t="s">
        <v>180</v>
      </c>
      <c r="AA102" s="1">
        <v>2</v>
      </c>
      <c r="AB102" s="1">
        <v>0.5</v>
      </c>
      <c r="AC102" s="1">
        <v>0.25</v>
      </c>
      <c r="AD102" s="1" t="s">
        <v>106</v>
      </c>
      <c r="AE102" s="1">
        <v>2</v>
      </c>
      <c r="AF102" s="1" t="s">
        <v>106</v>
      </c>
      <c r="AG102" s="1">
        <v>160</v>
      </c>
      <c r="AH102" s="1" t="s">
        <v>106</v>
      </c>
      <c r="AI102" s="1">
        <f t="shared" si="2"/>
        <v>3</v>
      </c>
      <c r="AJ102" s="1" t="s">
        <v>88</v>
      </c>
      <c r="AK102" s="1" t="s">
        <v>618</v>
      </c>
      <c r="AL102" s="1">
        <v>642</v>
      </c>
      <c r="AM102" s="1">
        <v>2149665</v>
      </c>
      <c r="AN102" s="1">
        <v>49</v>
      </c>
      <c r="AO102" s="1">
        <v>541</v>
      </c>
      <c r="AP102" s="1">
        <v>275198</v>
      </c>
      <c r="AQ102" s="1">
        <v>43870</v>
      </c>
      <c r="AR102" s="1">
        <v>104899</v>
      </c>
      <c r="AS102" s="1">
        <v>692</v>
      </c>
      <c r="AT102" s="1">
        <v>39.5</v>
      </c>
      <c r="AU102" s="1" t="s">
        <v>619</v>
      </c>
      <c r="AV102" s="1">
        <v>1</v>
      </c>
      <c r="AW102" s="1">
        <v>5</v>
      </c>
      <c r="AX102" s="1">
        <v>4</v>
      </c>
      <c r="AY102" s="1">
        <v>1</v>
      </c>
      <c r="AZ102" s="1">
        <v>6</v>
      </c>
      <c r="BA102" s="1">
        <v>3</v>
      </c>
      <c r="BB102" s="1">
        <v>168</v>
      </c>
      <c r="BC102" s="1" t="s">
        <v>96</v>
      </c>
      <c r="BD102" s="1" t="s">
        <v>97</v>
      </c>
      <c r="BE102" s="1" t="s">
        <v>1036</v>
      </c>
      <c r="BF102" s="1"/>
      <c r="BG102" s="1"/>
      <c r="BH102" s="1"/>
      <c r="BI102" s="1"/>
      <c r="BJ102" s="1"/>
      <c r="BK102" s="1"/>
      <c r="BL102" s="1"/>
      <c r="BM102" s="1"/>
      <c r="BN102" s="1" t="s">
        <v>106</v>
      </c>
      <c r="BO102" s="1" t="s">
        <v>106</v>
      </c>
      <c r="BP102" s="1" t="s">
        <v>106</v>
      </c>
      <c r="BQ102" s="1" t="s">
        <v>106</v>
      </c>
      <c r="BR102" s="1" t="s">
        <v>106</v>
      </c>
      <c r="BS102" s="1" t="s">
        <v>180</v>
      </c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 t="s">
        <v>107</v>
      </c>
      <c r="CE102" s="1" t="s">
        <v>104</v>
      </c>
      <c r="CF102" s="1">
        <v>1313</v>
      </c>
      <c r="CG102" s="1" t="s">
        <v>620</v>
      </c>
      <c r="CH102" s="1">
        <v>730</v>
      </c>
      <c r="CI102" s="1">
        <v>8.0802400000000007E-3</v>
      </c>
      <c r="CJ102" s="1">
        <v>84</v>
      </c>
      <c r="CK102" s="1">
        <v>141</v>
      </c>
      <c r="CL102" s="1" t="s">
        <v>131</v>
      </c>
      <c r="CM102" s="1" t="s">
        <v>106</v>
      </c>
      <c r="CN102" s="1">
        <v>0.25</v>
      </c>
      <c r="CO102" s="1" t="s">
        <v>106</v>
      </c>
      <c r="CP102" s="1">
        <v>0.5</v>
      </c>
      <c r="CQ102" s="1" t="s">
        <v>106</v>
      </c>
      <c r="CR102" s="1">
        <v>0.12</v>
      </c>
      <c r="CS102" s="1" t="s">
        <v>106</v>
      </c>
      <c r="CT102" s="1" t="s">
        <v>106</v>
      </c>
      <c r="CU102" s="1">
        <v>0.5</v>
      </c>
      <c r="CV102" s="1" t="s">
        <v>106</v>
      </c>
      <c r="CW102" s="1">
        <v>0.12</v>
      </c>
      <c r="CX102" s="1">
        <v>0.25</v>
      </c>
      <c r="CY102" s="1" t="s">
        <v>106</v>
      </c>
    </row>
    <row r="103" spans="1:103" x14ac:dyDescent="0.25">
      <c r="A103" s="3">
        <v>44709</v>
      </c>
      <c r="B103" s="1">
        <v>149</v>
      </c>
      <c r="C103" s="1">
        <v>2172</v>
      </c>
      <c r="D103" s="1" t="s">
        <v>87</v>
      </c>
      <c r="E103" s="1" t="s">
        <v>621</v>
      </c>
      <c r="F103" s="1">
        <v>2022</v>
      </c>
      <c r="G103" s="7">
        <v>44716</v>
      </c>
      <c r="H103" s="1" t="s">
        <v>104</v>
      </c>
      <c r="I103" s="1" t="s">
        <v>150</v>
      </c>
      <c r="J103" s="1" t="s">
        <v>1248</v>
      </c>
      <c r="K103" s="1" t="s">
        <v>622</v>
      </c>
      <c r="L103" s="1" t="s">
        <v>1119</v>
      </c>
      <c r="M103" s="1">
        <v>52</v>
      </c>
      <c r="N103" s="1" t="s">
        <v>91</v>
      </c>
      <c r="O103" s="1" t="s">
        <v>92</v>
      </c>
      <c r="P103" s="1">
        <v>0.06</v>
      </c>
      <c r="Q103" s="1" t="s">
        <v>106</v>
      </c>
      <c r="R103" s="1">
        <v>0.12</v>
      </c>
      <c r="S103" s="1" t="s">
        <v>106</v>
      </c>
      <c r="T103" s="1">
        <v>0.5</v>
      </c>
      <c r="U103" s="1" t="s">
        <v>106</v>
      </c>
      <c r="V103" s="1" t="s">
        <v>104</v>
      </c>
      <c r="W103" s="1">
        <v>0.12</v>
      </c>
      <c r="X103" s="1" t="s">
        <v>106</v>
      </c>
      <c r="Y103" s="1">
        <v>0.25</v>
      </c>
      <c r="Z103" s="1" t="s">
        <v>106</v>
      </c>
      <c r="AA103" s="1">
        <v>2</v>
      </c>
      <c r="AB103" s="1">
        <v>0.5</v>
      </c>
      <c r="AC103" s="1">
        <v>0.25</v>
      </c>
      <c r="AD103" s="1" t="s">
        <v>106</v>
      </c>
      <c r="AE103" s="1">
        <v>2</v>
      </c>
      <c r="AF103" s="1" t="s">
        <v>106</v>
      </c>
      <c r="AG103" s="1">
        <v>10</v>
      </c>
      <c r="AH103" s="1" t="s">
        <v>180</v>
      </c>
      <c r="AI103" s="1">
        <f t="shared" si="2"/>
        <v>1</v>
      </c>
      <c r="AJ103" s="1" t="s">
        <v>104</v>
      </c>
      <c r="AK103" s="1" t="s">
        <v>623</v>
      </c>
      <c r="AL103" s="1">
        <v>57</v>
      </c>
      <c r="AM103" s="1">
        <v>1989442</v>
      </c>
      <c r="AN103" s="1">
        <v>40</v>
      </c>
      <c r="AO103" s="1">
        <v>513</v>
      </c>
      <c r="AP103" s="1">
        <v>272588</v>
      </c>
      <c r="AQ103" s="1">
        <v>49736</v>
      </c>
      <c r="AR103" s="1">
        <v>94513</v>
      </c>
      <c r="AS103" s="1">
        <v>480</v>
      </c>
      <c r="AT103" s="1">
        <v>39.700000000000003</v>
      </c>
      <c r="AU103" s="1" t="s">
        <v>624</v>
      </c>
      <c r="AV103" s="1">
        <v>1</v>
      </c>
      <c r="AW103" s="1">
        <v>5</v>
      </c>
      <c r="AX103" s="1">
        <v>29</v>
      </c>
      <c r="AY103" s="1">
        <v>1</v>
      </c>
      <c r="AZ103" s="1">
        <v>1</v>
      </c>
      <c r="BA103" s="1">
        <v>651</v>
      </c>
      <c r="BB103" s="1">
        <v>8</v>
      </c>
      <c r="BC103" s="1"/>
      <c r="BD103" s="1" t="s">
        <v>97</v>
      </c>
      <c r="BE103" s="1" t="s">
        <v>1038</v>
      </c>
      <c r="BF103" s="1"/>
      <c r="BG103" s="1"/>
      <c r="BH103" s="1"/>
      <c r="BI103" s="1"/>
      <c r="BJ103" s="1"/>
      <c r="BK103" s="1"/>
      <c r="BL103" s="1"/>
      <c r="BM103" s="1"/>
      <c r="BN103" s="1" t="s">
        <v>106</v>
      </c>
      <c r="BO103" s="1" t="s">
        <v>106</v>
      </c>
      <c r="BP103" s="1" t="s">
        <v>106</v>
      </c>
      <c r="BQ103" s="1" t="s">
        <v>106</v>
      </c>
      <c r="BR103" s="1" t="s">
        <v>106</v>
      </c>
      <c r="BS103" s="1" t="s">
        <v>180</v>
      </c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>
        <v>31</v>
      </c>
      <c r="CE103" s="1" t="s">
        <v>104</v>
      </c>
      <c r="CF103" s="1">
        <v>1313</v>
      </c>
      <c r="CG103" s="1" t="s">
        <v>625</v>
      </c>
      <c r="CH103" s="1">
        <v>894</v>
      </c>
      <c r="CI103" s="1">
        <v>2.7425399999999999E-3</v>
      </c>
      <c r="CJ103" s="1">
        <v>12</v>
      </c>
      <c r="CK103" s="1">
        <v>4</v>
      </c>
      <c r="CL103" s="1">
        <v>2</v>
      </c>
      <c r="CM103" s="1" t="s">
        <v>106</v>
      </c>
      <c r="CN103" s="1">
        <v>0.03</v>
      </c>
      <c r="CO103" s="1" t="s">
        <v>106</v>
      </c>
      <c r="CP103" s="1">
        <v>0.5</v>
      </c>
      <c r="CQ103" s="1" t="s">
        <v>106</v>
      </c>
      <c r="CR103" s="1">
        <v>0.06</v>
      </c>
      <c r="CS103" s="1" t="s">
        <v>106</v>
      </c>
      <c r="CT103" s="1" t="s">
        <v>106</v>
      </c>
      <c r="CU103" s="1">
        <v>0.5</v>
      </c>
      <c r="CV103" s="1" t="s">
        <v>106</v>
      </c>
      <c r="CW103" s="1">
        <v>0.06</v>
      </c>
      <c r="CX103" s="1">
        <v>0.03</v>
      </c>
      <c r="CY103" s="1" t="s">
        <v>106</v>
      </c>
    </row>
    <row r="104" spans="1:103" x14ac:dyDescent="0.25">
      <c r="A104" s="3">
        <v>44709</v>
      </c>
      <c r="B104" s="1">
        <v>150</v>
      </c>
      <c r="C104" s="1">
        <v>1992</v>
      </c>
      <c r="D104" s="1" t="s">
        <v>87</v>
      </c>
      <c r="E104" s="1" t="s">
        <v>626</v>
      </c>
      <c r="F104" s="1">
        <v>2022</v>
      </c>
      <c r="G104" s="7">
        <v>44648</v>
      </c>
      <c r="H104" s="1" t="s">
        <v>104</v>
      </c>
      <c r="I104" s="1" t="s">
        <v>283</v>
      </c>
      <c r="J104" s="1" t="s">
        <v>1241</v>
      </c>
      <c r="K104" s="1" t="s">
        <v>627</v>
      </c>
      <c r="L104" s="1" t="s">
        <v>1120</v>
      </c>
      <c r="M104" s="1">
        <v>25</v>
      </c>
      <c r="N104" s="1" t="s">
        <v>91</v>
      </c>
      <c r="O104" s="1" t="s">
        <v>628</v>
      </c>
      <c r="P104" s="1">
        <v>1</v>
      </c>
      <c r="Q104" s="1" t="s">
        <v>106</v>
      </c>
      <c r="R104" s="1">
        <v>1</v>
      </c>
      <c r="S104" s="1" t="s">
        <v>106</v>
      </c>
      <c r="T104" s="1">
        <v>0.5</v>
      </c>
      <c r="U104" s="1" t="s">
        <v>106</v>
      </c>
      <c r="V104" s="1" t="s">
        <v>104</v>
      </c>
      <c r="W104" s="1">
        <v>8</v>
      </c>
      <c r="X104" s="1" t="s">
        <v>180</v>
      </c>
      <c r="Y104" s="1">
        <v>1</v>
      </c>
      <c r="Z104" s="1" t="s">
        <v>180</v>
      </c>
      <c r="AA104" s="1">
        <v>2</v>
      </c>
      <c r="AB104" s="1">
        <v>0.5</v>
      </c>
      <c r="AC104" s="1">
        <v>16</v>
      </c>
      <c r="AD104" s="1" t="s">
        <v>180</v>
      </c>
      <c r="AE104" s="1">
        <v>2</v>
      </c>
      <c r="AF104" s="1" t="s">
        <v>106</v>
      </c>
      <c r="AG104" s="1">
        <v>160</v>
      </c>
      <c r="AH104" s="1" t="s">
        <v>106</v>
      </c>
      <c r="AI104" s="1">
        <f t="shared" si="2"/>
        <v>3</v>
      </c>
      <c r="AJ104" s="1" t="s">
        <v>88</v>
      </c>
      <c r="AK104" s="1" t="s">
        <v>629</v>
      </c>
      <c r="AL104" s="1">
        <v>10</v>
      </c>
      <c r="AM104" s="1">
        <v>2098143</v>
      </c>
      <c r="AN104" s="1">
        <v>83</v>
      </c>
      <c r="AO104" s="1">
        <v>508</v>
      </c>
      <c r="AP104" s="1">
        <v>179112</v>
      </c>
      <c r="AQ104" s="1">
        <v>25278</v>
      </c>
      <c r="AR104" s="1">
        <v>50218</v>
      </c>
      <c r="AS104" s="1">
        <v>304</v>
      </c>
      <c r="AT104" s="1">
        <v>39.4</v>
      </c>
      <c r="AU104" s="1">
        <v>13727</v>
      </c>
      <c r="AV104" s="1">
        <v>12</v>
      </c>
      <c r="AW104" s="1">
        <v>19</v>
      </c>
      <c r="AX104" s="1">
        <v>2</v>
      </c>
      <c r="AY104" s="1">
        <v>1</v>
      </c>
      <c r="AZ104" s="1">
        <v>6</v>
      </c>
      <c r="BA104" s="1">
        <v>22</v>
      </c>
      <c r="BB104" s="1">
        <v>26</v>
      </c>
      <c r="BC104" s="1" t="s">
        <v>96</v>
      </c>
      <c r="BD104" s="1" t="s">
        <v>97</v>
      </c>
      <c r="BE104" s="1" t="s">
        <v>1036</v>
      </c>
      <c r="BF104" s="1"/>
      <c r="BG104" s="1"/>
      <c r="BH104" s="1"/>
      <c r="BI104" s="1" t="s">
        <v>53</v>
      </c>
      <c r="BJ104" s="1" t="s">
        <v>53</v>
      </c>
      <c r="BK104" s="1"/>
      <c r="BL104" s="1" t="s">
        <v>98</v>
      </c>
      <c r="BM104" s="1"/>
      <c r="BN104" s="1" t="s">
        <v>106</v>
      </c>
      <c r="BO104" s="1" t="s">
        <v>180</v>
      </c>
      <c r="BP104" s="1" t="s">
        <v>180</v>
      </c>
      <c r="BQ104" s="1" t="s">
        <v>106</v>
      </c>
      <c r="BR104" s="1" t="s">
        <v>180</v>
      </c>
      <c r="BS104" s="1" t="s">
        <v>180</v>
      </c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 t="s">
        <v>283</v>
      </c>
      <c r="CE104" s="1" t="s">
        <v>104</v>
      </c>
      <c r="CF104" s="1">
        <v>1313</v>
      </c>
      <c r="CG104" s="1" t="s">
        <v>284</v>
      </c>
      <c r="CH104" s="1">
        <v>858</v>
      </c>
      <c r="CI104" s="1">
        <v>3.7859399999999998E-3</v>
      </c>
      <c r="CJ104" s="1">
        <v>17</v>
      </c>
      <c r="CK104" s="1">
        <v>16</v>
      </c>
      <c r="CL104" s="1">
        <v>205</v>
      </c>
      <c r="CM104" s="1" t="s">
        <v>106</v>
      </c>
      <c r="CN104" s="1">
        <v>1</v>
      </c>
      <c r="CO104" s="1" t="s">
        <v>106</v>
      </c>
      <c r="CP104" s="1">
        <v>0.5</v>
      </c>
      <c r="CQ104" s="1" t="s">
        <v>106</v>
      </c>
      <c r="CR104" s="1">
        <v>0.5</v>
      </c>
      <c r="CS104" s="1" t="s">
        <v>106</v>
      </c>
      <c r="CT104" s="1" t="s">
        <v>118</v>
      </c>
      <c r="CU104" s="1">
        <v>2.1</v>
      </c>
      <c r="CV104" s="1" t="s">
        <v>119</v>
      </c>
      <c r="CW104" s="1">
        <v>0.5</v>
      </c>
      <c r="CX104" s="1">
        <v>2</v>
      </c>
      <c r="CY104" s="1" t="s">
        <v>106</v>
      </c>
    </row>
    <row r="105" spans="1:103" x14ac:dyDescent="0.25">
      <c r="A105" s="3">
        <v>44709</v>
      </c>
      <c r="B105" s="1">
        <v>151</v>
      </c>
      <c r="C105" s="1">
        <v>2110</v>
      </c>
      <c r="D105" s="1" t="s">
        <v>87</v>
      </c>
      <c r="E105" s="1" t="s">
        <v>630</v>
      </c>
      <c r="F105" s="1">
        <v>2022</v>
      </c>
      <c r="G105" s="7">
        <v>44596</v>
      </c>
      <c r="H105" s="1" t="s">
        <v>104</v>
      </c>
      <c r="I105" s="1" t="s">
        <v>631</v>
      </c>
      <c r="J105" s="1" t="s">
        <v>1255</v>
      </c>
      <c r="K105" s="1" t="s">
        <v>632</v>
      </c>
      <c r="L105" s="1" t="s">
        <v>1121</v>
      </c>
      <c r="M105" s="1">
        <v>60</v>
      </c>
      <c r="N105" s="1" t="s">
        <v>91</v>
      </c>
      <c r="O105" s="1" t="s">
        <v>92</v>
      </c>
      <c r="P105" s="1">
        <v>0.25</v>
      </c>
      <c r="Q105" s="1" t="s">
        <v>106</v>
      </c>
      <c r="R105" s="1">
        <v>2</v>
      </c>
      <c r="S105" s="1" t="s">
        <v>180</v>
      </c>
      <c r="T105" s="1">
        <v>0.5</v>
      </c>
      <c r="U105" s="1" t="s">
        <v>106</v>
      </c>
      <c r="V105" s="1" t="s">
        <v>104</v>
      </c>
      <c r="W105" s="1">
        <v>8</v>
      </c>
      <c r="X105" s="1" t="s">
        <v>180</v>
      </c>
      <c r="Y105" s="1">
        <v>0.25</v>
      </c>
      <c r="Z105" s="1" t="s">
        <v>106</v>
      </c>
      <c r="AA105" s="1">
        <v>2</v>
      </c>
      <c r="AB105" s="1">
        <v>0.5</v>
      </c>
      <c r="AC105" s="1">
        <v>2</v>
      </c>
      <c r="AD105" s="1" t="s">
        <v>180</v>
      </c>
      <c r="AE105" s="1">
        <v>2</v>
      </c>
      <c r="AF105" s="1" t="s">
        <v>106</v>
      </c>
      <c r="AG105" s="1">
        <v>10</v>
      </c>
      <c r="AH105" s="1" t="s">
        <v>180</v>
      </c>
      <c r="AI105" s="1">
        <f t="shared" si="2"/>
        <v>4</v>
      </c>
      <c r="AJ105" s="1" t="s">
        <v>88</v>
      </c>
      <c r="AK105" s="1" t="s">
        <v>633</v>
      </c>
      <c r="AL105" s="1">
        <v>13</v>
      </c>
      <c r="AM105" s="1">
        <v>2054220</v>
      </c>
      <c r="AN105" s="1">
        <v>38</v>
      </c>
      <c r="AO105" s="1">
        <v>523</v>
      </c>
      <c r="AP105" s="1">
        <v>259412</v>
      </c>
      <c r="AQ105" s="1">
        <v>54058</v>
      </c>
      <c r="AR105" s="1">
        <v>148876</v>
      </c>
      <c r="AS105" s="1">
        <v>297</v>
      </c>
      <c r="AT105" s="1">
        <v>39.6</v>
      </c>
      <c r="AU105" s="1">
        <v>473</v>
      </c>
      <c r="AV105" s="1">
        <v>7</v>
      </c>
      <c r="AW105" s="1">
        <v>25</v>
      </c>
      <c r="AX105" s="1">
        <v>4</v>
      </c>
      <c r="AY105" s="1">
        <v>4</v>
      </c>
      <c r="AZ105" s="1">
        <v>15</v>
      </c>
      <c r="BA105" s="1">
        <v>20</v>
      </c>
      <c r="BB105" s="1">
        <v>28</v>
      </c>
      <c r="BC105" s="1"/>
      <c r="BD105" s="1" t="s">
        <v>97</v>
      </c>
      <c r="BE105" s="1" t="s">
        <v>1038</v>
      </c>
      <c r="BF105" s="1"/>
      <c r="BG105" s="1"/>
      <c r="BH105" s="1"/>
      <c r="BI105" s="1" t="s">
        <v>54</v>
      </c>
      <c r="BJ105" s="1"/>
      <c r="BK105" s="1" t="s">
        <v>54</v>
      </c>
      <c r="BL105" s="1"/>
      <c r="BM105" s="1"/>
      <c r="BN105" s="1" t="s">
        <v>106</v>
      </c>
      <c r="BO105" s="1" t="s">
        <v>106</v>
      </c>
      <c r="BP105" s="1" t="s">
        <v>180</v>
      </c>
      <c r="BQ105" s="1" t="s">
        <v>106</v>
      </c>
      <c r="BR105" s="1" t="s">
        <v>106</v>
      </c>
      <c r="BS105" s="1" t="s">
        <v>180</v>
      </c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 t="s">
        <v>138</v>
      </c>
      <c r="CE105" s="1" t="s">
        <v>88</v>
      </c>
      <c r="CF105" s="1">
        <v>1313</v>
      </c>
      <c r="CG105" s="1" t="s">
        <v>397</v>
      </c>
      <c r="CH105" s="1">
        <v>981</v>
      </c>
      <c r="CI105" s="1">
        <v>4.5892399999999999E-4</v>
      </c>
      <c r="CJ105" s="1">
        <v>36</v>
      </c>
      <c r="CK105" s="1">
        <v>34</v>
      </c>
      <c r="CL105" s="1">
        <v>44</v>
      </c>
      <c r="CM105" s="1" t="s">
        <v>106</v>
      </c>
      <c r="CN105" s="1">
        <v>0.25</v>
      </c>
      <c r="CO105" s="1" t="s">
        <v>106</v>
      </c>
      <c r="CP105" s="1">
        <v>0.5</v>
      </c>
      <c r="CQ105" s="1" t="s">
        <v>106</v>
      </c>
      <c r="CR105" s="1">
        <v>0.25</v>
      </c>
      <c r="CS105" s="1" t="s">
        <v>106</v>
      </c>
      <c r="CT105" s="1" t="s">
        <v>119</v>
      </c>
      <c r="CU105" s="1">
        <v>1</v>
      </c>
      <c r="CV105" s="1" t="s">
        <v>106</v>
      </c>
      <c r="CW105" s="1">
        <v>0.06</v>
      </c>
      <c r="CX105" s="1">
        <v>0.5</v>
      </c>
      <c r="CY105" s="1" t="s">
        <v>106</v>
      </c>
    </row>
    <row r="106" spans="1:103" x14ac:dyDescent="0.25">
      <c r="A106" s="3">
        <v>44709</v>
      </c>
      <c r="B106" s="1">
        <v>152</v>
      </c>
      <c r="C106" s="1">
        <v>2139</v>
      </c>
      <c r="D106" s="1" t="s">
        <v>87</v>
      </c>
      <c r="E106" s="1" t="s">
        <v>634</v>
      </c>
      <c r="F106" s="1">
        <v>2022</v>
      </c>
      <c r="G106" s="7">
        <v>44655</v>
      </c>
      <c r="H106" s="1" t="s">
        <v>104</v>
      </c>
      <c r="I106" s="1" t="s">
        <v>150</v>
      </c>
      <c r="J106" s="1" t="s">
        <v>1236</v>
      </c>
      <c r="K106" s="1" t="s">
        <v>635</v>
      </c>
      <c r="L106" s="1" t="s">
        <v>1122</v>
      </c>
      <c r="M106" s="1">
        <v>48</v>
      </c>
      <c r="N106" s="1" t="s">
        <v>91</v>
      </c>
      <c r="O106" s="1" t="s">
        <v>92</v>
      </c>
      <c r="P106" s="1">
        <v>2</v>
      </c>
      <c r="Q106" s="1" t="s">
        <v>106</v>
      </c>
      <c r="R106" s="1">
        <v>1</v>
      </c>
      <c r="S106" s="1" t="s">
        <v>106</v>
      </c>
      <c r="T106" s="1">
        <v>0.5</v>
      </c>
      <c r="U106" s="1" t="s">
        <v>106</v>
      </c>
      <c r="V106" s="1" t="s">
        <v>104</v>
      </c>
      <c r="W106" s="1">
        <v>8</v>
      </c>
      <c r="X106" s="1" t="s">
        <v>180</v>
      </c>
      <c r="Y106" s="1">
        <v>0.25</v>
      </c>
      <c r="Z106" s="1" t="s">
        <v>106</v>
      </c>
      <c r="AA106" s="1">
        <v>2</v>
      </c>
      <c r="AB106" s="1">
        <v>0.5</v>
      </c>
      <c r="AC106" s="1">
        <v>16</v>
      </c>
      <c r="AD106" s="1" t="s">
        <v>180</v>
      </c>
      <c r="AE106" s="1">
        <v>2</v>
      </c>
      <c r="AF106" s="1" t="s">
        <v>106</v>
      </c>
      <c r="AG106" s="1">
        <v>160</v>
      </c>
      <c r="AH106" s="1" t="s">
        <v>180</v>
      </c>
      <c r="AI106" s="1">
        <f t="shared" si="2"/>
        <v>3</v>
      </c>
      <c r="AJ106" s="1" t="s">
        <v>88</v>
      </c>
      <c r="AK106" s="1" t="s">
        <v>636</v>
      </c>
      <c r="AL106" s="1">
        <v>6</v>
      </c>
      <c r="AM106" s="1">
        <v>2084114</v>
      </c>
      <c r="AN106" s="1">
        <v>55</v>
      </c>
      <c r="AO106" s="1">
        <v>624</v>
      </c>
      <c r="AP106" s="1">
        <v>336858</v>
      </c>
      <c r="AQ106" s="1">
        <v>37892</v>
      </c>
      <c r="AR106" s="1">
        <v>119043</v>
      </c>
      <c r="AS106" s="1">
        <v>298</v>
      </c>
      <c r="AT106" s="1">
        <v>39.700000000000003</v>
      </c>
      <c r="AU106" s="1">
        <v>17265</v>
      </c>
      <c r="AV106" s="1">
        <v>7</v>
      </c>
      <c r="AW106" s="1">
        <v>11</v>
      </c>
      <c r="AX106" s="1">
        <v>10</v>
      </c>
      <c r="AY106" s="1">
        <v>1</v>
      </c>
      <c r="AZ106" s="1">
        <v>725</v>
      </c>
      <c r="BA106" s="1">
        <v>667</v>
      </c>
      <c r="BB106" s="1">
        <v>1</v>
      </c>
      <c r="BC106" s="1" t="s">
        <v>96</v>
      </c>
      <c r="BD106" s="1" t="s">
        <v>97</v>
      </c>
      <c r="BE106" s="1" t="s">
        <v>1036</v>
      </c>
      <c r="BF106" s="1"/>
      <c r="BG106" s="1"/>
      <c r="BH106" s="1"/>
      <c r="BI106" s="1" t="s">
        <v>54</v>
      </c>
      <c r="BJ106" s="1"/>
      <c r="BK106" s="1" t="s">
        <v>54</v>
      </c>
      <c r="BL106" s="1" t="s">
        <v>98</v>
      </c>
      <c r="BM106" s="1"/>
      <c r="BN106" s="1" t="s">
        <v>106</v>
      </c>
      <c r="BO106" s="1" t="s">
        <v>106</v>
      </c>
      <c r="BP106" s="1" t="s">
        <v>180</v>
      </c>
      <c r="BQ106" s="1" t="s">
        <v>106</v>
      </c>
      <c r="BR106" s="1" t="s">
        <v>180</v>
      </c>
      <c r="BS106" s="1" t="s">
        <v>180</v>
      </c>
      <c r="BT106" s="1" t="s">
        <v>637</v>
      </c>
      <c r="BU106" s="1" t="s">
        <v>100</v>
      </c>
      <c r="BV106" s="1" t="s">
        <v>101</v>
      </c>
      <c r="BW106" s="1" t="s">
        <v>102</v>
      </c>
      <c r="BX106" s="1">
        <v>100</v>
      </c>
      <c r="BY106" s="1">
        <v>100</v>
      </c>
      <c r="BZ106" s="1">
        <v>59380</v>
      </c>
      <c r="CA106" s="1">
        <v>60585</v>
      </c>
      <c r="CB106" s="1">
        <v>1206</v>
      </c>
      <c r="CC106" s="1">
        <v>1</v>
      </c>
      <c r="CD106" s="1">
        <v>3</v>
      </c>
      <c r="CE106" s="1" t="s">
        <v>88</v>
      </c>
      <c r="CF106" s="1">
        <v>1313</v>
      </c>
      <c r="CG106" s="1" t="s">
        <v>202</v>
      </c>
      <c r="CH106" s="1">
        <v>971</v>
      </c>
      <c r="CI106" s="1">
        <v>7.0584100000000002E-4</v>
      </c>
      <c r="CJ106" s="1">
        <v>17</v>
      </c>
      <c r="CK106" s="1">
        <v>12</v>
      </c>
      <c r="CL106" s="1">
        <v>8</v>
      </c>
      <c r="CM106" s="1" t="s">
        <v>106</v>
      </c>
      <c r="CN106" s="1">
        <v>1</v>
      </c>
      <c r="CO106" s="1" t="s">
        <v>106</v>
      </c>
      <c r="CP106" s="1">
        <v>0.5</v>
      </c>
      <c r="CQ106" s="1" t="s">
        <v>106</v>
      </c>
      <c r="CR106" s="1">
        <v>1</v>
      </c>
      <c r="CS106" s="1" t="s">
        <v>106</v>
      </c>
      <c r="CT106" s="1" t="s">
        <v>118</v>
      </c>
      <c r="CU106" s="1">
        <v>2.1</v>
      </c>
      <c r="CV106" s="1" t="s">
        <v>119</v>
      </c>
      <c r="CW106" s="1">
        <v>0.5</v>
      </c>
      <c r="CX106" s="1">
        <v>2</v>
      </c>
      <c r="CY106" s="1" t="s">
        <v>106</v>
      </c>
    </row>
    <row r="107" spans="1:103" x14ac:dyDescent="0.25">
      <c r="A107" s="3">
        <v>44709</v>
      </c>
      <c r="B107" s="1">
        <v>153</v>
      </c>
      <c r="C107" s="1" t="s">
        <v>638</v>
      </c>
      <c r="D107" s="1" t="s">
        <v>121</v>
      </c>
      <c r="E107" s="1" t="s">
        <v>639</v>
      </c>
      <c r="F107" s="1">
        <v>2022</v>
      </c>
      <c r="G107" s="7">
        <v>44685</v>
      </c>
      <c r="H107" s="1" t="s">
        <v>104</v>
      </c>
      <c r="I107" s="1" t="s">
        <v>150</v>
      </c>
      <c r="J107" s="1" t="s">
        <v>1239</v>
      </c>
      <c r="K107" s="1" t="s">
        <v>640</v>
      </c>
      <c r="L107" s="1" t="s">
        <v>1123</v>
      </c>
      <c r="M107" s="1">
        <v>20</v>
      </c>
      <c r="N107" s="1" t="s">
        <v>125</v>
      </c>
      <c r="O107" s="1" t="s">
        <v>164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>
        <f t="shared" si="2"/>
        <v>0</v>
      </c>
      <c r="AJ107" s="1" t="s">
        <v>104</v>
      </c>
      <c r="AK107" s="1" t="s">
        <v>641</v>
      </c>
      <c r="AL107" s="1">
        <v>104</v>
      </c>
      <c r="AM107" s="1">
        <v>2097435</v>
      </c>
      <c r="AN107" s="1">
        <v>56</v>
      </c>
      <c r="AO107" s="1">
        <v>508</v>
      </c>
      <c r="AP107" s="1">
        <v>198786</v>
      </c>
      <c r="AQ107" s="1">
        <v>37454</v>
      </c>
      <c r="AR107" s="1">
        <v>100717</v>
      </c>
      <c r="AS107" s="1">
        <v>493</v>
      </c>
      <c r="AT107" s="1">
        <v>39.6</v>
      </c>
      <c r="AU107" s="1">
        <v>11916</v>
      </c>
      <c r="AV107" s="1">
        <v>68</v>
      </c>
      <c r="AW107" s="1">
        <v>310</v>
      </c>
      <c r="AX107" s="1">
        <v>62</v>
      </c>
      <c r="AY107" s="1">
        <v>10</v>
      </c>
      <c r="AZ107" s="1">
        <v>77</v>
      </c>
      <c r="BA107" s="1">
        <v>1</v>
      </c>
      <c r="BB107" s="1">
        <v>5</v>
      </c>
      <c r="BC107" s="1" t="s">
        <v>96</v>
      </c>
      <c r="BD107" s="1" t="s">
        <v>97</v>
      </c>
      <c r="BE107" s="1" t="s">
        <v>1036</v>
      </c>
      <c r="BF107" s="1"/>
      <c r="BG107" s="1"/>
      <c r="BH107" s="1"/>
      <c r="BI107" s="1"/>
      <c r="BJ107" s="1"/>
      <c r="BK107" s="1"/>
      <c r="BL107" s="1" t="s">
        <v>153</v>
      </c>
      <c r="BM107" s="1"/>
      <c r="BN107" s="1" t="s">
        <v>106</v>
      </c>
      <c r="BO107" s="1" t="s">
        <v>106</v>
      </c>
      <c r="BP107" s="1" t="s">
        <v>106</v>
      </c>
      <c r="BQ107" s="1" t="s">
        <v>106</v>
      </c>
      <c r="BR107" s="1" t="s">
        <v>180</v>
      </c>
      <c r="BS107" s="1" t="s">
        <v>180</v>
      </c>
      <c r="BT107" s="1" t="s">
        <v>642</v>
      </c>
      <c r="BU107" s="1" t="s">
        <v>100</v>
      </c>
      <c r="BV107" s="1" t="s">
        <v>101</v>
      </c>
      <c r="BW107" s="1" t="s">
        <v>102</v>
      </c>
      <c r="BX107" s="1">
        <v>95.025000000000006</v>
      </c>
      <c r="BY107" s="1">
        <v>100</v>
      </c>
      <c r="BZ107" s="1">
        <v>119929</v>
      </c>
      <c r="CA107" s="1">
        <v>121134</v>
      </c>
      <c r="CB107" s="1">
        <v>1206</v>
      </c>
      <c r="CC107" s="1">
        <v>1</v>
      </c>
      <c r="CD107" s="1" t="s">
        <v>155</v>
      </c>
      <c r="CE107" s="1" t="s">
        <v>104</v>
      </c>
      <c r="CF107" s="1">
        <v>1313</v>
      </c>
      <c r="CG107" s="1" t="s">
        <v>643</v>
      </c>
      <c r="CH107" s="1">
        <v>881</v>
      </c>
      <c r="CI107" s="1">
        <v>3.1121E-3</v>
      </c>
      <c r="CJ107" s="1">
        <v>0</v>
      </c>
      <c r="CK107" s="1">
        <v>2</v>
      </c>
      <c r="CL107" s="1">
        <v>0</v>
      </c>
      <c r="CM107" s="1" t="s">
        <v>106</v>
      </c>
      <c r="CN107" s="1">
        <v>0.03</v>
      </c>
      <c r="CO107" s="1" t="s">
        <v>106</v>
      </c>
      <c r="CP107" s="1">
        <v>0.5</v>
      </c>
      <c r="CQ107" s="1" t="s">
        <v>106</v>
      </c>
      <c r="CR107" s="1">
        <v>0.06</v>
      </c>
      <c r="CS107" s="1" t="s">
        <v>106</v>
      </c>
      <c r="CT107" s="1" t="s">
        <v>106</v>
      </c>
      <c r="CU107" s="1">
        <v>0.5</v>
      </c>
      <c r="CV107" s="1" t="s">
        <v>106</v>
      </c>
      <c r="CW107" s="1">
        <v>0.06</v>
      </c>
      <c r="CX107" s="1">
        <v>0.03</v>
      </c>
      <c r="CY107" s="1" t="s">
        <v>106</v>
      </c>
    </row>
    <row r="108" spans="1:103" x14ac:dyDescent="0.25">
      <c r="A108" s="3">
        <v>44709</v>
      </c>
      <c r="B108" s="1">
        <v>155</v>
      </c>
      <c r="C108" s="1">
        <v>2536</v>
      </c>
      <c r="D108" s="1" t="s">
        <v>87</v>
      </c>
      <c r="E108" s="1" t="s">
        <v>644</v>
      </c>
      <c r="F108" s="1">
        <v>2022</v>
      </c>
      <c r="G108" s="7">
        <v>44671</v>
      </c>
      <c r="H108" s="1" t="s">
        <v>104</v>
      </c>
      <c r="I108" s="1" t="s">
        <v>129</v>
      </c>
      <c r="J108" s="1" t="s">
        <v>1235</v>
      </c>
      <c r="K108" s="1" t="s">
        <v>645</v>
      </c>
      <c r="L108" s="1" t="s">
        <v>1124</v>
      </c>
      <c r="M108" s="1">
        <v>78</v>
      </c>
      <c r="N108" s="1" t="s">
        <v>91</v>
      </c>
      <c r="O108" s="1" t="s">
        <v>92</v>
      </c>
      <c r="P108" s="1">
        <v>0.5</v>
      </c>
      <c r="Q108" s="1" t="s">
        <v>106</v>
      </c>
      <c r="R108" s="1">
        <v>2</v>
      </c>
      <c r="S108" s="1" t="s">
        <v>180</v>
      </c>
      <c r="T108" s="1">
        <v>0.5</v>
      </c>
      <c r="U108" s="1" t="s">
        <v>106</v>
      </c>
      <c r="V108" s="1"/>
      <c r="W108" s="1"/>
      <c r="X108" s="1" t="s">
        <v>106</v>
      </c>
      <c r="Y108" s="1">
        <v>1</v>
      </c>
      <c r="Z108" s="1" t="s">
        <v>180</v>
      </c>
      <c r="AA108" s="1">
        <v>2</v>
      </c>
      <c r="AB108" s="1">
        <v>1</v>
      </c>
      <c r="AC108" s="1">
        <v>4</v>
      </c>
      <c r="AD108" s="1" t="s">
        <v>180</v>
      </c>
      <c r="AE108" s="1">
        <v>2</v>
      </c>
      <c r="AF108" s="1" t="s">
        <v>106</v>
      </c>
      <c r="AG108" s="1">
        <v>40</v>
      </c>
      <c r="AH108" s="1" t="s">
        <v>180</v>
      </c>
      <c r="AI108" s="1">
        <f t="shared" si="2"/>
        <v>4</v>
      </c>
      <c r="AJ108" s="1" t="s">
        <v>88</v>
      </c>
      <c r="AK108" s="1" t="s">
        <v>646</v>
      </c>
      <c r="AL108" s="1" t="s">
        <v>1034</v>
      </c>
      <c r="AM108" s="1">
        <v>2105407</v>
      </c>
      <c r="AN108" s="1">
        <v>38</v>
      </c>
      <c r="AO108" s="1">
        <v>617</v>
      </c>
      <c r="AP108" s="1">
        <v>282874</v>
      </c>
      <c r="AQ108" s="1">
        <v>55405</v>
      </c>
      <c r="AR108" s="1">
        <v>114086</v>
      </c>
      <c r="AS108" s="1">
        <v>198</v>
      </c>
      <c r="AT108" s="1">
        <v>39.5</v>
      </c>
      <c r="AU108" s="1">
        <v>8605</v>
      </c>
      <c r="AV108" s="1">
        <v>7</v>
      </c>
      <c r="AW108" s="1">
        <v>17</v>
      </c>
      <c r="AX108" s="1">
        <v>4</v>
      </c>
      <c r="AY108" s="1">
        <v>16</v>
      </c>
      <c r="AZ108" s="1">
        <v>6</v>
      </c>
      <c r="BA108" s="1">
        <v>14</v>
      </c>
      <c r="BB108" s="1">
        <v>1</v>
      </c>
      <c r="BC108" s="1" t="s">
        <v>96</v>
      </c>
      <c r="BD108" s="1" t="s">
        <v>97</v>
      </c>
      <c r="BE108" s="1" t="s">
        <v>1036</v>
      </c>
      <c r="BF108" s="1"/>
      <c r="BG108" s="1"/>
      <c r="BH108" s="1"/>
      <c r="BI108" s="1" t="s">
        <v>53</v>
      </c>
      <c r="BJ108" s="1" t="s">
        <v>53</v>
      </c>
      <c r="BK108" s="1"/>
      <c r="BL108" s="1" t="s">
        <v>352</v>
      </c>
      <c r="BM108" s="1"/>
      <c r="BN108" s="1" t="s">
        <v>106</v>
      </c>
      <c r="BO108" s="1" t="s">
        <v>180</v>
      </c>
      <c r="BP108" s="1" t="s">
        <v>180</v>
      </c>
      <c r="BQ108" s="1" t="s">
        <v>106</v>
      </c>
      <c r="BR108" s="1" t="s">
        <v>180</v>
      </c>
      <c r="BS108" s="1" t="s">
        <v>180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 t="s">
        <v>107</v>
      </c>
      <c r="CE108" s="1" t="s">
        <v>104</v>
      </c>
      <c r="CF108" s="1">
        <v>1313</v>
      </c>
      <c r="CG108" s="1" t="s">
        <v>647</v>
      </c>
      <c r="CH108" s="1">
        <v>788</v>
      </c>
      <c r="CI108" s="1">
        <v>6.0098900000000004E-3</v>
      </c>
      <c r="CJ108" s="1">
        <v>7</v>
      </c>
      <c r="CK108" s="1">
        <v>12</v>
      </c>
      <c r="CL108" s="1">
        <v>135</v>
      </c>
      <c r="CM108" s="1" t="s">
        <v>106</v>
      </c>
      <c r="CN108" s="1">
        <v>0.25</v>
      </c>
      <c r="CO108" s="1" t="s">
        <v>106</v>
      </c>
      <c r="CP108" s="1">
        <v>0.5</v>
      </c>
      <c r="CQ108" s="1" t="s">
        <v>106</v>
      </c>
      <c r="CR108" s="1">
        <v>0.12</v>
      </c>
      <c r="CS108" s="1" t="s">
        <v>106</v>
      </c>
      <c r="CT108" s="1" t="s">
        <v>106</v>
      </c>
      <c r="CU108" s="1">
        <v>0.5</v>
      </c>
      <c r="CV108" s="1" t="s">
        <v>106</v>
      </c>
      <c r="CW108" s="1">
        <v>0.12</v>
      </c>
      <c r="CX108" s="1">
        <v>0.25</v>
      </c>
      <c r="CY108" s="1" t="s">
        <v>106</v>
      </c>
    </row>
    <row r="109" spans="1:103" x14ac:dyDescent="0.25">
      <c r="A109" s="3">
        <v>44709</v>
      </c>
      <c r="B109" s="1">
        <v>156</v>
      </c>
      <c r="C109" s="1" t="s">
        <v>648</v>
      </c>
      <c r="D109" s="1" t="s">
        <v>87</v>
      </c>
      <c r="E109" s="1" t="s">
        <v>649</v>
      </c>
      <c r="F109" s="1">
        <v>2022</v>
      </c>
      <c r="G109" s="7">
        <v>44778</v>
      </c>
      <c r="H109" s="1" t="s">
        <v>104</v>
      </c>
      <c r="I109" s="1" t="s">
        <v>189</v>
      </c>
      <c r="J109" s="1" t="s">
        <v>1237</v>
      </c>
      <c r="K109" s="1" t="s">
        <v>650</v>
      </c>
      <c r="L109" s="1" t="s">
        <v>1125</v>
      </c>
      <c r="M109" s="1">
        <v>22</v>
      </c>
      <c r="N109" s="1" t="s">
        <v>125</v>
      </c>
      <c r="O109" s="1" t="s">
        <v>173</v>
      </c>
      <c r="P109" s="1">
        <v>0.06</v>
      </c>
      <c r="Q109" s="1" t="s">
        <v>106</v>
      </c>
      <c r="R109" s="1">
        <v>0.12</v>
      </c>
      <c r="S109" s="1" t="s">
        <v>106</v>
      </c>
      <c r="T109" s="1">
        <v>0.5</v>
      </c>
      <c r="U109" s="1" t="s">
        <v>106</v>
      </c>
      <c r="V109" s="1" t="s">
        <v>104</v>
      </c>
      <c r="W109" s="1">
        <v>8</v>
      </c>
      <c r="X109" s="1" t="s">
        <v>180</v>
      </c>
      <c r="Y109" s="1">
        <v>1</v>
      </c>
      <c r="Z109" s="1" t="s">
        <v>180</v>
      </c>
      <c r="AA109" s="1">
        <v>2</v>
      </c>
      <c r="AB109" s="1">
        <v>0.5</v>
      </c>
      <c r="AC109" s="1">
        <v>16</v>
      </c>
      <c r="AD109" s="1" t="s">
        <v>180</v>
      </c>
      <c r="AE109" s="1">
        <v>2</v>
      </c>
      <c r="AF109" s="1" t="s">
        <v>106</v>
      </c>
      <c r="AG109" s="1">
        <v>40</v>
      </c>
      <c r="AH109" s="1" t="s">
        <v>180</v>
      </c>
      <c r="AI109" s="1">
        <f t="shared" si="2"/>
        <v>4</v>
      </c>
      <c r="AJ109" s="1" t="s">
        <v>88</v>
      </c>
      <c r="AK109" s="1" t="s">
        <v>651</v>
      </c>
      <c r="AL109" s="1">
        <v>170</v>
      </c>
      <c r="AM109" s="1">
        <v>2079779</v>
      </c>
      <c r="AN109" s="1">
        <v>60</v>
      </c>
      <c r="AO109" s="1">
        <v>508</v>
      </c>
      <c r="AP109" s="1">
        <v>272653</v>
      </c>
      <c r="AQ109" s="1">
        <v>34662</v>
      </c>
      <c r="AR109" s="1">
        <v>114805</v>
      </c>
      <c r="AS109" s="1">
        <v>296</v>
      </c>
      <c r="AT109" s="1">
        <v>39.5</v>
      </c>
      <c r="AU109" s="1">
        <v>7689</v>
      </c>
      <c r="AV109" s="1">
        <v>43</v>
      </c>
      <c r="AW109" s="1">
        <v>5</v>
      </c>
      <c r="AX109" s="1">
        <v>4</v>
      </c>
      <c r="AY109" s="1">
        <v>10</v>
      </c>
      <c r="AZ109" s="1">
        <v>7</v>
      </c>
      <c r="BA109" s="1">
        <v>79</v>
      </c>
      <c r="BB109" s="1">
        <v>255</v>
      </c>
      <c r="BC109" s="1" t="s">
        <v>96</v>
      </c>
      <c r="BD109" s="1" t="s">
        <v>97</v>
      </c>
      <c r="BE109" s="1" t="s">
        <v>1036</v>
      </c>
      <c r="BF109" s="1"/>
      <c r="BG109" s="1"/>
      <c r="BH109" s="1"/>
      <c r="BI109" s="1" t="s">
        <v>1036</v>
      </c>
      <c r="BJ109" s="1" t="s">
        <v>53</v>
      </c>
      <c r="BK109" s="1" t="s">
        <v>54</v>
      </c>
      <c r="BL109" s="1"/>
      <c r="BM109" s="1"/>
      <c r="BN109" s="1" t="s">
        <v>106</v>
      </c>
      <c r="BO109" s="1" t="s">
        <v>180</v>
      </c>
      <c r="BP109" s="1" t="s">
        <v>180</v>
      </c>
      <c r="BQ109" s="1" t="s">
        <v>106</v>
      </c>
      <c r="BR109" s="1" t="s">
        <v>106</v>
      </c>
      <c r="BS109" s="1" t="s">
        <v>180</v>
      </c>
      <c r="BT109" s="1" t="s">
        <v>652</v>
      </c>
      <c r="BU109" s="1" t="s">
        <v>241</v>
      </c>
      <c r="BV109" s="1" t="s">
        <v>195</v>
      </c>
      <c r="BW109" s="1" t="s">
        <v>242</v>
      </c>
      <c r="BX109" s="1">
        <v>100</v>
      </c>
      <c r="BY109" s="1">
        <v>100</v>
      </c>
      <c r="BZ109" s="1">
        <v>1061</v>
      </c>
      <c r="CA109" s="1">
        <v>2023</v>
      </c>
      <c r="CB109" s="1">
        <v>1</v>
      </c>
      <c r="CC109" s="1">
        <v>963</v>
      </c>
      <c r="CD109" s="1" t="s">
        <v>189</v>
      </c>
      <c r="CE109" s="1" t="s">
        <v>88</v>
      </c>
      <c r="CF109" s="1">
        <v>1313</v>
      </c>
      <c r="CG109" s="1" t="s">
        <v>653</v>
      </c>
      <c r="CH109" s="1">
        <v>726</v>
      </c>
      <c r="CI109" s="1">
        <v>8.2316500000000001E-3</v>
      </c>
      <c r="CJ109" s="1">
        <v>2</v>
      </c>
      <c r="CK109" s="1">
        <v>6</v>
      </c>
      <c r="CL109" s="1" t="s">
        <v>131</v>
      </c>
      <c r="CM109" s="1" t="s">
        <v>106</v>
      </c>
      <c r="CN109" s="1">
        <v>0.03</v>
      </c>
      <c r="CO109" s="1" t="s">
        <v>106</v>
      </c>
      <c r="CP109" s="1">
        <v>0.5</v>
      </c>
      <c r="CQ109" s="1" t="s">
        <v>106</v>
      </c>
      <c r="CR109" s="1">
        <v>0.12</v>
      </c>
      <c r="CS109" s="1" t="s">
        <v>106</v>
      </c>
      <c r="CT109" s="1" t="s">
        <v>106</v>
      </c>
      <c r="CU109" s="1">
        <v>0.5</v>
      </c>
      <c r="CV109" s="1" t="s">
        <v>106</v>
      </c>
      <c r="CW109" s="1">
        <v>0.06</v>
      </c>
      <c r="CX109" s="1">
        <v>0.06</v>
      </c>
      <c r="CY109" s="1" t="s">
        <v>106</v>
      </c>
    </row>
    <row r="110" spans="1:103" x14ac:dyDescent="0.25">
      <c r="A110" s="3">
        <v>44709</v>
      </c>
      <c r="B110" s="1">
        <v>157</v>
      </c>
      <c r="C110" s="1">
        <v>3043</v>
      </c>
      <c r="D110" s="1" t="s">
        <v>87</v>
      </c>
      <c r="E110" s="1" t="s">
        <v>654</v>
      </c>
      <c r="F110" s="1">
        <v>2022</v>
      </c>
      <c r="G110" s="7">
        <v>44839</v>
      </c>
      <c r="H110" s="1" t="s">
        <v>104</v>
      </c>
      <c r="I110" s="1" t="s">
        <v>129</v>
      </c>
      <c r="J110" s="1" t="s">
        <v>1234</v>
      </c>
      <c r="K110" s="1" t="s">
        <v>655</v>
      </c>
      <c r="L110" s="1" t="s">
        <v>1126</v>
      </c>
      <c r="M110" s="1">
        <v>50</v>
      </c>
      <c r="N110" s="1" t="s">
        <v>91</v>
      </c>
      <c r="O110" s="1" t="s">
        <v>92</v>
      </c>
      <c r="P110" s="1">
        <v>2</v>
      </c>
      <c r="Q110" s="1" t="s">
        <v>106</v>
      </c>
      <c r="R110" s="1">
        <v>1</v>
      </c>
      <c r="S110" s="1" t="s">
        <v>106</v>
      </c>
      <c r="T110" s="1"/>
      <c r="U110" s="1"/>
      <c r="V110" s="1" t="s">
        <v>104</v>
      </c>
      <c r="W110" s="1">
        <v>8</v>
      </c>
      <c r="X110" s="1" t="s">
        <v>180</v>
      </c>
      <c r="Y110" s="1">
        <v>1</v>
      </c>
      <c r="Z110" s="1" t="s">
        <v>180</v>
      </c>
      <c r="AA110" s="1">
        <v>2</v>
      </c>
      <c r="AB110" s="1">
        <v>0.5</v>
      </c>
      <c r="AC110" s="1">
        <v>16</v>
      </c>
      <c r="AD110" s="1" t="s">
        <v>180</v>
      </c>
      <c r="AE110" s="1">
        <v>2</v>
      </c>
      <c r="AF110" s="1" t="s">
        <v>106</v>
      </c>
      <c r="AG110" s="1">
        <v>160</v>
      </c>
      <c r="AH110" s="1" t="s">
        <v>180</v>
      </c>
      <c r="AI110" s="1">
        <f t="shared" si="2"/>
        <v>4</v>
      </c>
      <c r="AJ110" s="1" t="s">
        <v>88</v>
      </c>
      <c r="AK110" s="1" t="s">
        <v>656</v>
      </c>
      <c r="AL110" s="1">
        <v>10</v>
      </c>
      <c r="AM110" s="1">
        <v>2091876</v>
      </c>
      <c r="AN110" s="1">
        <v>40</v>
      </c>
      <c r="AO110" s="1">
        <v>510</v>
      </c>
      <c r="AP110" s="1">
        <v>317966</v>
      </c>
      <c r="AQ110" s="1">
        <v>52296</v>
      </c>
      <c r="AR110" s="1">
        <v>119097</v>
      </c>
      <c r="AS110" s="1">
        <v>393</v>
      </c>
      <c r="AT110" s="1">
        <v>39.5</v>
      </c>
      <c r="AU110" s="1">
        <v>17264</v>
      </c>
      <c r="AV110" s="1">
        <v>12</v>
      </c>
      <c r="AW110" s="1">
        <v>19</v>
      </c>
      <c r="AX110" s="1">
        <v>2</v>
      </c>
      <c r="AY110" s="1">
        <v>17</v>
      </c>
      <c r="AZ110" s="1">
        <v>6</v>
      </c>
      <c r="BA110" s="1">
        <v>22</v>
      </c>
      <c r="BB110" s="1">
        <v>1120</v>
      </c>
      <c r="BC110" s="1" t="s">
        <v>96</v>
      </c>
      <c r="BD110" s="1" t="s">
        <v>97</v>
      </c>
      <c r="BE110" s="1" t="s">
        <v>1036</v>
      </c>
      <c r="BF110" s="1"/>
      <c r="BG110" s="1"/>
      <c r="BH110" s="1"/>
      <c r="BI110" s="1" t="s">
        <v>53</v>
      </c>
      <c r="BJ110" s="1" t="s">
        <v>53</v>
      </c>
      <c r="BK110" s="1"/>
      <c r="BL110" s="1" t="s">
        <v>115</v>
      </c>
      <c r="BM110" s="1"/>
      <c r="BN110" s="1" t="s">
        <v>106</v>
      </c>
      <c r="BO110" s="1" t="s">
        <v>180</v>
      </c>
      <c r="BP110" s="1" t="s">
        <v>180</v>
      </c>
      <c r="BQ110" s="1" t="s">
        <v>106</v>
      </c>
      <c r="BR110" s="1" t="s">
        <v>180</v>
      </c>
      <c r="BS110" s="1" t="s">
        <v>180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 t="s">
        <v>116</v>
      </c>
      <c r="CE110" s="1" t="s">
        <v>88</v>
      </c>
      <c r="CF110" s="1">
        <v>1313</v>
      </c>
      <c r="CG110" s="1" t="s">
        <v>117</v>
      </c>
      <c r="CH110" s="1">
        <v>877</v>
      </c>
      <c r="CI110" s="1">
        <v>3.2274199999999999E-3</v>
      </c>
      <c r="CJ110" s="1">
        <v>17</v>
      </c>
      <c r="CK110" s="1">
        <v>92</v>
      </c>
      <c r="CL110" s="1">
        <v>8</v>
      </c>
      <c r="CM110" s="1" t="s">
        <v>106</v>
      </c>
      <c r="CN110" s="1">
        <v>1</v>
      </c>
      <c r="CO110" s="1" t="s">
        <v>106</v>
      </c>
      <c r="CP110" s="1">
        <v>0.5</v>
      </c>
      <c r="CQ110" s="1" t="s">
        <v>106</v>
      </c>
      <c r="CR110" s="1">
        <v>0.5</v>
      </c>
      <c r="CS110" s="1" t="s">
        <v>106</v>
      </c>
      <c r="CT110" s="1" t="s">
        <v>118</v>
      </c>
      <c r="CU110" s="1">
        <v>2.1</v>
      </c>
      <c r="CV110" s="1" t="s">
        <v>119</v>
      </c>
      <c r="CW110" s="1">
        <v>0.5</v>
      </c>
      <c r="CX110" s="1">
        <v>2</v>
      </c>
      <c r="CY110" s="1" t="s">
        <v>106</v>
      </c>
    </row>
    <row r="111" spans="1:103" x14ac:dyDescent="0.25">
      <c r="A111" s="3">
        <v>44709</v>
      </c>
      <c r="B111" s="1">
        <v>158</v>
      </c>
      <c r="C111" s="1">
        <v>2812</v>
      </c>
      <c r="D111" s="1" t="s">
        <v>87</v>
      </c>
      <c r="E111" s="1" t="s">
        <v>657</v>
      </c>
      <c r="F111" s="1">
        <v>2022</v>
      </c>
      <c r="G111" s="7">
        <v>44597</v>
      </c>
      <c r="H111" s="1" t="s">
        <v>104</v>
      </c>
      <c r="I111" s="1" t="s">
        <v>150</v>
      </c>
      <c r="J111" s="1" t="s">
        <v>1242</v>
      </c>
      <c r="K111" s="1" t="s">
        <v>658</v>
      </c>
      <c r="L111" s="1" t="s">
        <v>1127</v>
      </c>
      <c r="M111" s="1">
        <v>53</v>
      </c>
      <c r="N111" s="1" t="s">
        <v>125</v>
      </c>
      <c r="O111" s="1" t="s">
        <v>659</v>
      </c>
      <c r="P111" s="1">
        <v>2</v>
      </c>
      <c r="Q111" s="1" t="s">
        <v>106</v>
      </c>
      <c r="R111" s="1">
        <v>1</v>
      </c>
      <c r="S111" s="1" t="s">
        <v>106</v>
      </c>
      <c r="T111" s="1">
        <v>0.5</v>
      </c>
      <c r="U111" s="1" t="s">
        <v>106</v>
      </c>
      <c r="V111" s="1" t="s">
        <v>104</v>
      </c>
      <c r="W111" s="1">
        <v>2</v>
      </c>
      <c r="X111" s="1" t="s">
        <v>180</v>
      </c>
      <c r="Y111" s="1">
        <v>0.25</v>
      </c>
      <c r="Z111" s="1" t="s">
        <v>106</v>
      </c>
      <c r="AA111" s="1">
        <v>2</v>
      </c>
      <c r="AB111" s="1">
        <v>0.5</v>
      </c>
      <c r="AC111" s="1">
        <v>16</v>
      </c>
      <c r="AD111" s="1" t="s">
        <v>180</v>
      </c>
      <c r="AE111" s="1">
        <v>2</v>
      </c>
      <c r="AF111" s="1" t="s">
        <v>106</v>
      </c>
      <c r="AG111" s="1">
        <v>80</v>
      </c>
      <c r="AH111" s="1" t="s">
        <v>180</v>
      </c>
      <c r="AI111" s="1">
        <f t="shared" si="2"/>
        <v>3</v>
      </c>
      <c r="AJ111" s="1" t="s">
        <v>88</v>
      </c>
      <c r="AK111" s="1" t="s">
        <v>660</v>
      </c>
      <c r="AL111" s="1">
        <v>1</v>
      </c>
      <c r="AM111" s="1">
        <v>2274776</v>
      </c>
      <c r="AN111" s="1">
        <v>52</v>
      </c>
      <c r="AO111" s="1">
        <v>526</v>
      </c>
      <c r="AP111" s="1">
        <v>379839</v>
      </c>
      <c r="AQ111" s="1">
        <v>43745</v>
      </c>
      <c r="AR111" s="1">
        <v>107170</v>
      </c>
      <c r="AS111" s="1">
        <v>297</v>
      </c>
      <c r="AT111" s="1">
        <v>39.6</v>
      </c>
      <c r="AU111" s="1" t="s">
        <v>661</v>
      </c>
      <c r="AV111" s="1">
        <v>15</v>
      </c>
      <c r="AW111" s="1">
        <v>9</v>
      </c>
      <c r="AX111" s="1">
        <v>19</v>
      </c>
      <c r="AY111" s="1">
        <v>15</v>
      </c>
      <c r="AZ111" s="1">
        <v>6</v>
      </c>
      <c r="BA111" s="1">
        <v>20</v>
      </c>
      <c r="BB111" s="1">
        <v>26</v>
      </c>
      <c r="BC111" s="1" t="s">
        <v>96</v>
      </c>
      <c r="BD111" s="1" t="s">
        <v>97</v>
      </c>
      <c r="BE111" s="1" t="s">
        <v>1036</v>
      </c>
      <c r="BF111" s="1"/>
      <c r="BG111" s="1"/>
      <c r="BH111" s="1"/>
      <c r="BI111" s="1" t="s">
        <v>54</v>
      </c>
      <c r="BJ111" s="1"/>
      <c r="BK111" s="1" t="s">
        <v>54</v>
      </c>
      <c r="BL111" s="1" t="s">
        <v>128</v>
      </c>
      <c r="BM111" s="1"/>
      <c r="BN111" s="1" t="s">
        <v>106</v>
      </c>
      <c r="BO111" s="1" t="s">
        <v>106</v>
      </c>
      <c r="BP111" s="1" t="s">
        <v>180</v>
      </c>
      <c r="BQ111" s="1" t="s">
        <v>106</v>
      </c>
      <c r="BR111" s="1" t="s">
        <v>180</v>
      </c>
      <c r="BS111" s="1" t="s">
        <v>180</v>
      </c>
      <c r="BT111" s="1" t="s">
        <v>662</v>
      </c>
      <c r="BU111" s="1" t="s">
        <v>100</v>
      </c>
      <c r="BV111" s="1" t="s">
        <v>101</v>
      </c>
      <c r="BW111" s="1" t="s">
        <v>102</v>
      </c>
      <c r="BX111" s="1">
        <v>99.834000000000003</v>
      </c>
      <c r="BY111" s="1">
        <v>100</v>
      </c>
      <c r="BZ111" s="1">
        <v>69708</v>
      </c>
      <c r="CA111" s="1">
        <v>70913</v>
      </c>
      <c r="CB111" s="1">
        <v>1206</v>
      </c>
      <c r="CC111" s="1">
        <v>1</v>
      </c>
      <c r="CD111" s="1" t="s">
        <v>129</v>
      </c>
      <c r="CE111" s="1" t="s">
        <v>88</v>
      </c>
      <c r="CF111" s="1">
        <v>1313</v>
      </c>
      <c r="CG111" s="1" t="s">
        <v>663</v>
      </c>
      <c r="CH111" s="1">
        <v>939</v>
      </c>
      <c r="CI111" s="1">
        <v>1.52214E-3</v>
      </c>
      <c r="CJ111" s="1">
        <v>13</v>
      </c>
      <c r="CK111" s="1">
        <v>16</v>
      </c>
      <c r="CL111" s="1">
        <v>47</v>
      </c>
      <c r="CM111" s="1" t="s">
        <v>106</v>
      </c>
      <c r="CN111" s="1">
        <v>2</v>
      </c>
      <c r="CO111" s="1" t="s">
        <v>119</v>
      </c>
      <c r="CP111" s="1">
        <v>1</v>
      </c>
      <c r="CQ111" s="1" t="s">
        <v>106</v>
      </c>
      <c r="CR111" s="1">
        <v>1</v>
      </c>
      <c r="CS111" s="1" t="s">
        <v>106</v>
      </c>
      <c r="CT111" s="1" t="s">
        <v>118</v>
      </c>
      <c r="CU111" s="1">
        <v>2.1</v>
      </c>
      <c r="CV111" s="1" t="s">
        <v>119</v>
      </c>
      <c r="CW111" s="1">
        <v>0.5</v>
      </c>
      <c r="CX111" s="1">
        <v>2</v>
      </c>
      <c r="CY111" s="1" t="s">
        <v>106</v>
      </c>
    </row>
    <row r="112" spans="1:103" x14ac:dyDescent="0.25">
      <c r="A112" s="3">
        <v>44709</v>
      </c>
      <c r="B112" s="1">
        <v>159</v>
      </c>
      <c r="C112" s="1" t="s">
        <v>664</v>
      </c>
      <c r="D112" s="1" t="s">
        <v>121</v>
      </c>
      <c r="E112" s="1" t="s">
        <v>665</v>
      </c>
      <c r="F112" s="1">
        <v>2022</v>
      </c>
      <c r="G112" s="7">
        <v>44597</v>
      </c>
      <c r="H112" s="1" t="s">
        <v>104</v>
      </c>
      <c r="I112" s="1" t="s">
        <v>150</v>
      </c>
      <c r="J112" s="1" t="s">
        <v>1256</v>
      </c>
      <c r="K112" s="1" t="s">
        <v>666</v>
      </c>
      <c r="L112" s="1" t="s">
        <v>1128</v>
      </c>
      <c r="M112" s="1">
        <v>2</v>
      </c>
      <c r="N112" s="1" t="s">
        <v>91</v>
      </c>
      <c r="O112" s="1" t="s">
        <v>164</v>
      </c>
      <c r="P112" s="1">
        <v>0.25</v>
      </c>
      <c r="Q112" s="1" t="s">
        <v>106</v>
      </c>
      <c r="R112" s="1"/>
      <c r="S112" s="1"/>
      <c r="T112" s="1">
        <v>0.5</v>
      </c>
      <c r="U112" s="1" t="s">
        <v>106</v>
      </c>
      <c r="V112" s="1" t="s">
        <v>104</v>
      </c>
      <c r="W112" s="1">
        <v>4</v>
      </c>
      <c r="X112" s="1" t="s">
        <v>180</v>
      </c>
      <c r="Y112" s="1"/>
      <c r="Z112" s="1" t="s">
        <v>106</v>
      </c>
      <c r="AA112" s="1">
        <v>2</v>
      </c>
      <c r="AB112" s="1">
        <v>0.5</v>
      </c>
      <c r="AC112" s="1">
        <v>16</v>
      </c>
      <c r="AD112" s="1" t="s">
        <v>180</v>
      </c>
      <c r="AE112" s="1">
        <v>2</v>
      </c>
      <c r="AF112" s="1" t="s">
        <v>106</v>
      </c>
      <c r="AG112" s="1">
        <v>80</v>
      </c>
      <c r="AH112" s="1" t="s">
        <v>180</v>
      </c>
      <c r="AI112" s="1">
        <f t="shared" si="2"/>
        <v>3</v>
      </c>
      <c r="AJ112" s="1" t="s">
        <v>88</v>
      </c>
      <c r="AK112" s="1" t="s">
        <v>667</v>
      </c>
      <c r="AL112" s="1">
        <v>717</v>
      </c>
      <c r="AM112" s="1">
        <v>2171089</v>
      </c>
      <c r="AN112" s="1">
        <v>62</v>
      </c>
      <c r="AO112" s="1">
        <v>506</v>
      </c>
      <c r="AP112" s="1">
        <v>288922</v>
      </c>
      <c r="AQ112" s="1">
        <v>35017</v>
      </c>
      <c r="AR112" s="1">
        <v>84452</v>
      </c>
      <c r="AS112" s="1">
        <v>99</v>
      </c>
      <c r="AT112" s="1">
        <v>39.700000000000003</v>
      </c>
      <c r="AU112" s="1">
        <v>15828</v>
      </c>
      <c r="AV112" s="1">
        <v>517</v>
      </c>
      <c r="AW112" s="1">
        <v>290</v>
      </c>
      <c r="AX112" s="1">
        <v>4</v>
      </c>
      <c r="AY112" s="1">
        <v>1</v>
      </c>
      <c r="AZ112" s="1">
        <v>6</v>
      </c>
      <c r="BA112" s="1">
        <v>20</v>
      </c>
      <c r="BB112" s="1">
        <v>14</v>
      </c>
      <c r="BC112" s="1" t="s">
        <v>96</v>
      </c>
      <c r="BD112" s="1" t="s">
        <v>97</v>
      </c>
      <c r="BE112" s="1" t="s">
        <v>1036</v>
      </c>
      <c r="BF112" s="1"/>
      <c r="BG112" s="1"/>
      <c r="BH112" s="1"/>
      <c r="BI112" s="1" t="s">
        <v>54</v>
      </c>
      <c r="BJ112" s="1"/>
      <c r="BK112" s="1" t="s">
        <v>54</v>
      </c>
      <c r="BL112" s="1" t="s">
        <v>128</v>
      </c>
      <c r="BM112" s="1"/>
      <c r="BN112" s="1" t="s">
        <v>106</v>
      </c>
      <c r="BO112" s="1" t="s">
        <v>106</v>
      </c>
      <c r="BP112" s="1" t="s">
        <v>180</v>
      </c>
      <c r="BQ112" s="1" t="s">
        <v>106</v>
      </c>
      <c r="BR112" s="1" t="s">
        <v>180</v>
      </c>
      <c r="BS112" s="1" t="s">
        <v>180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 t="s">
        <v>138</v>
      </c>
      <c r="CE112" s="1" t="s">
        <v>88</v>
      </c>
      <c r="CF112" s="1">
        <v>1313</v>
      </c>
      <c r="CG112" s="1" t="s">
        <v>264</v>
      </c>
      <c r="CH112" s="1">
        <v>952</v>
      </c>
      <c r="CI112" s="1">
        <v>1.1856E-3</v>
      </c>
      <c r="CJ112" s="1">
        <v>17</v>
      </c>
      <c r="CK112" s="1">
        <v>46</v>
      </c>
      <c r="CL112" s="1">
        <v>35</v>
      </c>
      <c r="CM112" s="1" t="s">
        <v>106</v>
      </c>
      <c r="CN112" s="1">
        <v>0.25</v>
      </c>
      <c r="CO112" s="1" t="s">
        <v>106</v>
      </c>
      <c r="CP112" s="1">
        <v>0.5</v>
      </c>
      <c r="CQ112" s="1" t="s">
        <v>106</v>
      </c>
      <c r="CR112" s="1">
        <v>0.25</v>
      </c>
      <c r="CS112" s="1" t="s">
        <v>106</v>
      </c>
      <c r="CT112" s="1" t="s">
        <v>106</v>
      </c>
      <c r="CU112" s="1">
        <v>0.5</v>
      </c>
      <c r="CV112" s="1" t="s">
        <v>106</v>
      </c>
      <c r="CW112" s="1">
        <v>0.25</v>
      </c>
      <c r="CX112" s="1">
        <v>0.5</v>
      </c>
      <c r="CY112" s="1" t="s">
        <v>106</v>
      </c>
    </row>
    <row r="113" spans="1:103" x14ac:dyDescent="0.25">
      <c r="A113" s="3">
        <v>44709</v>
      </c>
      <c r="B113" s="1">
        <v>160</v>
      </c>
      <c r="C113" s="1" t="s">
        <v>668</v>
      </c>
      <c r="D113" s="1" t="s">
        <v>121</v>
      </c>
      <c r="E113" s="1" t="s">
        <v>669</v>
      </c>
      <c r="F113" s="1">
        <v>2022</v>
      </c>
      <c r="G113" s="7">
        <v>44870</v>
      </c>
      <c r="H113" s="1" t="s">
        <v>104</v>
      </c>
      <c r="I113" s="1" t="s">
        <v>129</v>
      </c>
      <c r="J113" s="1" t="s">
        <v>1246</v>
      </c>
      <c r="K113" s="1" t="s">
        <v>670</v>
      </c>
      <c r="L113" s="1" t="s">
        <v>1129</v>
      </c>
      <c r="M113" s="1">
        <v>12</v>
      </c>
      <c r="N113" s="1" t="s">
        <v>125</v>
      </c>
      <c r="O113" s="1" t="s">
        <v>164</v>
      </c>
      <c r="P113" s="1">
        <v>0.25</v>
      </c>
      <c r="Q113" s="1" t="s">
        <v>106</v>
      </c>
      <c r="R113" s="1">
        <v>0.25</v>
      </c>
      <c r="S113" s="1" t="s">
        <v>106</v>
      </c>
      <c r="T113" s="1">
        <v>0.5</v>
      </c>
      <c r="U113" s="1" t="s">
        <v>106</v>
      </c>
      <c r="V113" s="1" t="s">
        <v>104</v>
      </c>
      <c r="W113" s="1">
        <v>2</v>
      </c>
      <c r="X113" s="1" t="s">
        <v>180</v>
      </c>
      <c r="Y113" s="1"/>
      <c r="Z113" s="1" t="s">
        <v>106</v>
      </c>
      <c r="AA113" s="1">
        <v>2</v>
      </c>
      <c r="AB113" s="1">
        <v>0.5</v>
      </c>
      <c r="AC113" s="1">
        <v>16</v>
      </c>
      <c r="AD113" s="1" t="s">
        <v>180</v>
      </c>
      <c r="AE113" s="1">
        <v>2</v>
      </c>
      <c r="AF113" s="1" t="s">
        <v>106</v>
      </c>
      <c r="AG113" s="1">
        <v>160</v>
      </c>
      <c r="AH113" s="1" t="s">
        <v>180</v>
      </c>
      <c r="AI113" s="1">
        <f t="shared" si="2"/>
        <v>3</v>
      </c>
      <c r="AJ113" s="1" t="s">
        <v>88</v>
      </c>
      <c r="AK113" s="1" t="s">
        <v>671</v>
      </c>
      <c r="AL113" s="1">
        <v>67</v>
      </c>
      <c r="AM113" s="1">
        <v>2078416</v>
      </c>
      <c r="AN113" s="1">
        <v>41</v>
      </c>
      <c r="AO113" s="1">
        <v>531</v>
      </c>
      <c r="AP113" s="1">
        <v>318660</v>
      </c>
      <c r="AQ113" s="1">
        <v>50693</v>
      </c>
      <c r="AR113" s="1">
        <v>159271</v>
      </c>
      <c r="AS113" s="1">
        <v>999</v>
      </c>
      <c r="AT113" s="1">
        <v>39.700000000000003</v>
      </c>
      <c r="AU113" s="1">
        <v>1233</v>
      </c>
      <c r="AV113" s="1">
        <v>10</v>
      </c>
      <c r="AW113" s="1">
        <v>11</v>
      </c>
      <c r="AX113" s="1">
        <v>34</v>
      </c>
      <c r="AY113" s="1">
        <v>16</v>
      </c>
      <c r="AZ113" s="1">
        <v>15</v>
      </c>
      <c r="BA113" s="1">
        <v>1</v>
      </c>
      <c r="BB113" s="1">
        <v>145</v>
      </c>
      <c r="BC113" s="1" t="s">
        <v>96</v>
      </c>
      <c r="BD113" s="1" t="s">
        <v>97</v>
      </c>
      <c r="BE113" s="1" t="s">
        <v>1036</v>
      </c>
      <c r="BF113" s="1"/>
      <c r="BG113" s="1"/>
      <c r="BH113" s="1"/>
      <c r="BI113" s="1" t="s">
        <v>54</v>
      </c>
      <c r="BJ113" s="1"/>
      <c r="BK113" s="1" t="s">
        <v>54</v>
      </c>
      <c r="BL113" s="1" t="s">
        <v>98</v>
      </c>
      <c r="BM113" s="1"/>
      <c r="BN113" s="1" t="s">
        <v>106</v>
      </c>
      <c r="BO113" s="1" t="s">
        <v>106</v>
      </c>
      <c r="BP113" s="1" t="s">
        <v>180</v>
      </c>
      <c r="BQ113" s="1" t="s">
        <v>106</v>
      </c>
      <c r="BR113" s="1" t="s">
        <v>180</v>
      </c>
      <c r="BS113" s="1" t="s">
        <v>180</v>
      </c>
      <c r="BT113" s="1" t="s">
        <v>672</v>
      </c>
      <c r="BU113" s="1" t="s">
        <v>100</v>
      </c>
      <c r="BV113" s="1" t="s">
        <v>101</v>
      </c>
      <c r="BW113" s="1" t="s">
        <v>102</v>
      </c>
      <c r="BX113" s="1">
        <v>99.751000000000005</v>
      </c>
      <c r="BY113" s="1">
        <v>100</v>
      </c>
      <c r="BZ113" s="1">
        <v>55859</v>
      </c>
      <c r="CA113" s="1">
        <v>57064</v>
      </c>
      <c r="CB113" s="1">
        <v>1</v>
      </c>
      <c r="CC113" s="1">
        <v>1206</v>
      </c>
      <c r="CD113" s="1" t="s">
        <v>147</v>
      </c>
      <c r="CE113" s="1" t="s">
        <v>88</v>
      </c>
      <c r="CF113" s="1">
        <v>1313</v>
      </c>
      <c r="CG113" s="1" t="s">
        <v>359</v>
      </c>
      <c r="CH113" s="1">
        <v>906</v>
      </c>
      <c r="CI113" s="1">
        <v>2.40836E-3</v>
      </c>
      <c r="CJ113" s="1">
        <v>84</v>
      </c>
      <c r="CK113" s="1">
        <v>141</v>
      </c>
      <c r="CL113" s="1">
        <v>229</v>
      </c>
      <c r="CM113" s="1" t="s">
        <v>106</v>
      </c>
      <c r="CN113" s="1">
        <v>0.25</v>
      </c>
      <c r="CO113" s="1" t="s">
        <v>106</v>
      </c>
      <c r="CP113" s="1">
        <v>0.5</v>
      </c>
      <c r="CQ113" s="1" t="s">
        <v>106</v>
      </c>
      <c r="CR113" s="1">
        <v>0.12</v>
      </c>
      <c r="CS113" s="1" t="s">
        <v>106</v>
      </c>
      <c r="CT113" s="1" t="s">
        <v>106</v>
      </c>
      <c r="CU113" s="1">
        <v>0.5</v>
      </c>
      <c r="CV113" s="1" t="s">
        <v>106</v>
      </c>
      <c r="CW113" s="1">
        <v>0.12</v>
      </c>
      <c r="CX113" s="1">
        <v>0.25</v>
      </c>
      <c r="CY113" s="1" t="s">
        <v>106</v>
      </c>
    </row>
    <row r="114" spans="1:103" x14ac:dyDescent="0.25">
      <c r="A114" s="3">
        <v>44709</v>
      </c>
      <c r="B114" s="1">
        <v>161</v>
      </c>
      <c r="C114" s="1">
        <v>3034</v>
      </c>
      <c r="D114" s="1" t="s">
        <v>87</v>
      </c>
      <c r="E114" s="1" t="s">
        <v>673</v>
      </c>
      <c r="F114" s="1">
        <v>2022</v>
      </c>
      <c r="G114" s="7">
        <v>44839</v>
      </c>
      <c r="H114" s="1" t="s">
        <v>104</v>
      </c>
      <c r="I114" s="1" t="s">
        <v>631</v>
      </c>
      <c r="J114" s="1" t="s">
        <v>1254</v>
      </c>
      <c r="K114" s="1" t="s">
        <v>674</v>
      </c>
      <c r="L114" s="1" t="s">
        <v>1130</v>
      </c>
      <c r="M114" s="1">
        <v>19</v>
      </c>
      <c r="N114" s="1" t="s">
        <v>125</v>
      </c>
      <c r="O114" s="1" t="s">
        <v>92</v>
      </c>
      <c r="P114" s="1">
        <v>0.25</v>
      </c>
      <c r="Q114" s="1" t="s">
        <v>106</v>
      </c>
      <c r="R114" s="1">
        <v>0.25</v>
      </c>
      <c r="S114" s="1" t="s">
        <v>106</v>
      </c>
      <c r="T114" s="1">
        <v>0.5</v>
      </c>
      <c r="U114" s="1" t="s">
        <v>106</v>
      </c>
      <c r="V114" s="1" t="s">
        <v>104</v>
      </c>
      <c r="W114" s="1">
        <v>0.25</v>
      </c>
      <c r="X114" s="1" t="s">
        <v>106</v>
      </c>
      <c r="Y114" s="1">
        <v>0.5</v>
      </c>
      <c r="Z114" s="1" t="s">
        <v>180</v>
      </c>
      <c r="AA114" s="1">
        <v>2</v>
      </c>
      <c r="AB114" s="1">
        <v>0.5</v>
      </c>
      <c r="AC114" s="1">
        <v>0.25</v>
      </c>
      <c r="AD114" s="1" t="s">
        <v>106</v>
      </c>
      <c r="AE114" s="1">
        <v>2</v>
      </c>
      <c r="AF114" s="1" t="s">
        <v>106</v>
      </c>
      <c r="AG114" s="1">
        <v>160</v>
      </c>
      <c r="AH114" s="1" t="s">
        <v>180</v>
      </c>
      <c r="AI114" s="1">
        <f t="shared" si="2"/>
        <v>2</v>
      </c>
      <c r="AJ114" s="1" t="s">
        <v>104</v>
      </c>
      <c r="AK114" s="1" t="s">
        <v>675</v>
      </c>
      <c r="AL114" s="1">
        <v>185</v>
      </c>
      <c r="AM114" s="1">
        <v>2124839</v>
      </c>
      <c r="AN114" s="1">
        <v>61</v>
      </c>
      <c r="AO114" s="1">
        <v>561</v>
      </c>
      <c r="AP114" s="1">
        <v>163009</v>
      </c>
      <c r="AQ114" s="1">
        <v>34833</v>
      </c>
      <c r="AR114" s="1">
        <v>77129</v>
      </c>
      <c r="AS114" s="1">
        <v>292</v>
      </c>
      <c r="AT114" s="1">
        <v>39.6</v>
      </c>
      <c r="AU114" s="1">
        <v>2016</v>
      </c>
      <c r="AV114" s="1">
        <v>7</v>
      </c>
      <c r="AW114" s="1">
        <v>57</v>
      </c>
      <c r="AX114" s="1">
        <v>1</v>
      </c>
      <c r="AY114" s="1">
        <v>2</v>
      </c>
      <c r="AZ114" s="1">
        <v>6</v>
      </c>
      <c r="BA114" s="1">
        <v>1</v>
      </c>
      <c r="BB114" s="1">
        <v>19</v>
      </c>
      <c r="BC114" s="1" t="s">
        <v>96</v>
      </c>
      <c r="BD114" s="1" t="s">
        <v>97</v>
      </c>
      <c r="BE114" s="1" t="s">
        <v>1036</v>
      </c>
      <c r="BF114" s="1"/>
      <c r="BG114" s="1"/>
      <c r="BH114" s="1"/>
      <c r="BI114" s="1"/>
      <c r="BJ114" s="1"/>
      <c r="BK114" s="1"/>
      <c r="BL114" s="1"/>
      <c r="BM114" s="1"/>
      <c r="BN114" s="1" t="s">
        <v>106</v>
      </c>
      <c r="BO114" s="1" t="s">
        <v>106</v>
      </c>
      <c r="BP114" s="1" t="s">
        <v>106</v>
      </c>
      <c r="BQ114" s="1" t="s">
        <v>106</v>
      </c>
      <c r="BR114" s="1" t="s">
        <v>106</v>
      </c>
      <c r="BS114" s="1" t="s">
        <v>180</v>
      </c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 t="s">
        <v>111</v>
      </c>
      <c r="CE114" s="1" t="s">
        <v>88</v>
      </c>
      <c r="CF114" s="1">
        <v>1313</v>
      </c>
      <c r="CG114" s="1" t="s">
        <v>580</v>
      </c>
      <c r="CH114" s="1">
        <v>865</v>
      </c>
      <c r="CI114" s="1">
        <v>3.57808E-3</v>
      </c>
      <c r="CJ114" s="1">
        <v>193</v>
      </c>
      <c r="CK114" s="1">
        <v>109</v>
      </c>
      <c r="CL114" s="1">
        <v>415</v>
      </c>
      <c r="CM114" s="1" t="s">
        <v>106</v>
      </c>
      <c r="CN114" s="1">
        <v>0.5</v>
      </c>
      <c r="CO114" s="1" t="s">
        <v>106</v>
      </c>
      <c r="CP114" s="1">
        <v>0.5</v>
      </c>
      <c r="CQ114" s="1" t="s">
        <v>106</v>
      </c>
      <c r="CR114" s="1">
        <v>0.25</v>
      </c>
      <c r="CS114" s="1" t="s">
        <v>106</v>
      </c>
      <c r="CT114" s="1" t="s">
        <v>119</v>
      </c>
      <c r="CU114" s="1">
        <v>1</v>
      </c>
      <c r="CV114" s="1" t="s">
        <v>106</v>
      </c>
      <c r="CW114" s="1">
        <v>0.12</v>
      </c>
      <c r="CX114" s="1">
        <v>0.5</v>
      </c>
      <c r="CY114" s="1" t="s">
        <v>106</v>
      </c>
    </row>
    <row r="115" spans="1:103" x14ac:dyDescent="0.25">
      <c r="A115" s="3">
        <v>44709</v>
      </c>
      <c r="B115" s="1">
        <v>162</v>
      </c>
      <c r="C115" s="1">
        <v>3193</v>
      </c>
      <c r="D115" s="1" t="s">
        <v>87</v>
      </c>
      <c r="E115" s="1" t="s">
        <v>676</v>
      </c>
      <c r="F115" s="1">
        <v>2022</v>
      </c>
      <c r="G115" s="7">
        <v>44698</v>
      </c>
      <c r="H115" s="1" t="s">
        <v>104</v>
      </c>
      <c r="I115" s="1" t="s">
        <v>129</v>
      </c>
      <c r="J115" s="1" t="s">
        <v>1245</v>
      </c>
      <c r="K115" s="1" t="s">
        <v>677</v>
      </c>
      <c r="L115" s="1" t="s">
        <v>1131</v>
      </c>
      <c r="M115" s="1">
        <v>75</v>
      </c>
      <c r="N115" s="1" t="s">
        <v>91</v>
      </c>
      <c r="O115" s="1" t="s">
        <v>92</v>
      </c>
      <c r="P115" s="1">
        <v>0.25</v>
      </c>
      <c r="Q115" s="1" t="s">
        <v>106</v>
      </c>
      <c r="R115" s="1">
        <v>0.25</v>
      </c>
      <c r="S115" s="1" t="s">
        <v>106</v>
      </c>
      <c r="T115" s="1">
        <v>0.5</v>
      </c>
      <c r="U115" s="1" t="s">
        <v>106</v>
      </c>
      <c r="V115" s="1"/>
      <c r="W115" s="1"/>
      <c r="X115" s="1"/>
      <c r="Y115" s="1"/>
      <c r="Z115" s="1"/>
      <c r="AA115" s="1">
        <v>2</v>
      </c>
      <c r="AB115" s="1">
        <v>0.12</v>
      </c>
      <c r="AC115" s="1">
        <v>0.5</v>
      </c>
      <c r="AD115" s="1" t="s">
        <v>106</v>
      </c>
      <c r="AE115" s="1"/>
      <c r="AF115" s="1" t="s">
        <v>106</v>
      </c>
      <c r="AG115" s="1">
        <v>160</v>
      </c>
      <c r="AH115" s="1" t="s">
        <v>180</v>
      </c>
      <c r="AI115" s="1">
        <f t="shared" si="2"/>
        <v>1</v>
      </c>
      <c r="AJ115" s="1" t="s">
        <v>104</v>
      </c>
      <c r="AK115" s="1" t="s">
        <v>678</v>
      </c>
      <c r="AL115" s="1">
        <v>10</v>
      </c>
      <c r="AM115" s="1">
        <v>2101331</v>
      </c>
      <c r="AN115" s="1">
        <v>48</v>
      </c>
      <c r="AO115" s="1">
        <v>510</v>
      </c>
      <c r="AP115" s="1">
        <v>364133</v>
      </c>
      <c r="AQ115" s="1">
        <v>43777</v>
      </c>
      <c r="AR115" s="1">
        <v>143891</v>
      </c>
      <c r="AS115" s="1">
        <v>590</v>
      </c>
      <c r="AT115" s="1">
        <v>39.6</v>
      </c>
      <c r="AU115" s="1">
        <v>5034</v>
      </c>
      <c r="AV115" s="1">
        <v>12</v>
      </c>
      <c r="AW115" s="1">
        <v>19</v>
      </c>
      <c r="AX115" s="1">
        <v>2</v>
      </c>
      <c r="AY115" s="1">
        <v>17</v>
      </c>
      <c r="AZ115" s="1">
        <v>6</v>
      </c>
      <c r="BA115" s="1">
        <v>22</v>
      </c>
      <c r="BB115" s="1">
        <v>5</v>
      </c>
      <c r="BC115" s="1" t="s">
        <v>96</v>
      </c>
      <c r="BD115" s="1" t="s">
        <v>97</v>
      </c>
      <c r="BE115" s="1" t="s">
        <v>1036</v>
      </c>
      <c r="BF115" s="1"/>
      <c r="BG115" s="1" t="s">
        <v>679</v>
      </c>
      <c r="BH115" s="1"/>
      <c r="BI115" s="1"/>
      <c r="BJ115" s="1"/>
      <c r="BK115" s="1"/>
      <c r="BL115" s="1" t="s">
        <v>115</v>
      </c>
      <c r="BM115" s="1"/>
      <c r="BN115" s="1" t="s">
        <v>106</v>
      </c>
      <c r="BO115" s="1" t="s">
        <v>106</v>
      </c>
      <c r="BP115" s="1" t="s">
        <v>106</v>
      </c>
      <c r="BQ115" s="1" t="s">
        <v>180</v>
      </c>
      <c r="BR115" s="1" t="s">
        <v>180</v>
      </c>
      <c r="BS115" s="1" t="s">
        <v>180</v>
      </c>
      <c r="BT115" s="1" t="s">
        <v>680</v>
      </c>
      <c r="BU115" s="1" t="s">
        <v>100</v>
      </c>
      <c r="BV115" s="1" t="s">
        <v>101</v>
      </c>
      <c r="BW115" s="1" t="s">
        <v>102</v>
      </c>
      <c r="BX115" s="1">
        <v>99.834000000000003</v>
      </c>
      <c r="BY115" s="1">
        <v>100</v>
      </c>
      <c r="BZ115" s="1">
        <v>14292</v>
      </c>
      <c r="CA115" s="1">
        <v>15497</v>
      </c>
      <c r="CB115" s="1">
        <v>1206</v>
      </c>
      <c r="CC115" s="1">
        <v>1</v>
      </c>
      <c r="CD115" s="1" t="s">
        <v>116</v>
      </c>
      <c r="CE115" s="1" t="s">
        <v>88</v>
      </c>
      <c r="CF115" s="1">
        <v>1313</v>
      </c>
      <c r="CG115" s="1" t="s">
        <v>117</v>
      </c>
      <c r="CH115" s="1">
        <v>884</v>
      </c>
      <c r="CI115" s="1">
        <v>3.0261099999999998E-3</v>
      </c>
      <c r="CJ115" s="1">
        <v>17</v>
      </c>
      <c r="CK115" s="1">
        <v>15</v>
      </c>
      <c r="CL115" s="1">
        <v>8</v>
      </c>
      <c r="CM115" s="1" t="s">
        <v>106</v>
      </c>
      <c r="CN115" s="1">
        <v>0.5</v>
      </c>
      <c r="CO115" s="1" t="s">
        <v>106</v>
      </c>
      <c r="CP115" s="1">
        <v>0.5</v>
      </c>
      <c r="CQ115" s="1" t="s">
        <v>106</v>
      </c>
      <c r="CR115" s="1">
        <v>0.5</v>
      </c>
      <c r="CS115" s="1" t="s">
        <v>106</v>
      </c>
      <c r="CT115" s="1" t="s">
        <v>118</v>
      </c>
      <c r="CU115" s="1">
        <v>2.1</v>
      </c>
      <c r="CV115" s="1" t="s">
        <v>106</v>
      </c>
      <c r="CW115" s="1">
        <v>0.25</v>
      </c>
      <c r="CX115" s="1">
        <v>2</v>
      </c>
      <c r="CY115" s="1" t="s">
        <v>106</v>
      </c>
    </row>
    <row r="116" spans="1:103" x14ac:dyDescent="0.25">
      <c r="A116" s="3">
        <v>44709</v>
      </c>
      <c r="B116" s="1">
        <v>163</v>
      </c>
      <c r="C116" s="1">
        <v>3171</v>
      </c>
      <c r="D116" s="1" t="s">
        <v>87</v>
      </c>
      <c r="E116" s="1" t="s">
        <v>681</v>
      </c>
      <c r="F116" s="1">
        <v>2022</v>
      </c>
      <c r="G116" s="7">
        <v>44697</v>
      </c>
      <c r="H116" s="1" t="s">
        <v>104</v>
      </c>
      <c r="I116" s="1">
        <v>1</v>
      </c>
      <c r="J116" s="1" t="s">
        <v>1243</v>
      </c>
      <c r="K116" s="1" t="s">
        <v>682</v>
      </c>
      <c r="L116" s="1" t="s">
        <v>1132</v>
      </c>
      <c r="M116" s="1">
        <v>70</v>
      </c>
      <c r="N116" s="1" t="s">
        <v>91</v>
      </c>
      <c r="O116" s="1" t="s">
        <v>92</v>
      </c>
      <c r="P116" s="1">
        <v>0.5</v>
      </c>
      <c r="Q116" s="1" t="s">
        <v>106</v>
      </c>
      <c r="R116" s="1">
        <v>0.5</v>
      </c>
      <c r="S116" s="1" t="s">
        <v>106</v>
      </c>
      <c r="T116" s="1">
        <v>0.5</v>
      </c>
      <c r="U116" s="1" t="s">
        <v>106</v>
      </c>
      <c r="V116" s="1"/>
      <c r="W116" s="1"/>
      <c r="X116" s="1"/>
      <c r="Y116" s="1"/>
      <c r="Z116" s="1"/>
      <c r="AA116" s="1">
        <v>2</v>
      </c>
      <c r="AB116" s="1">
        <v>0.12</v>
      </c>
      <c r="AC116" s="1">
        <v>0.5</v>
      </c>
      <c r="AD116" s="1" t="s">
        <v>106</v>
      </c>
      <c r="AE116" s="1">
        <v>2</v>
      </c>
      <c r="AF116" s="1" t="s">
        <v>106</v>
      </c>
      <c r="AG116" s="1">
        <v>160</v>
      </c>
      <c r="AH116" s="1" t="s">
        <v>180</v>
      </c>
      <c r="AI116" s="1">
        <f t="shared" si="2"/>
        <v>1</v>
      </c>
      <c r="AJ116" s="1" t="s">
        <v>104</v>
      </c>
      <c r="AK116" s="1" t="s">
        <v>683</v>
      </c>
      <c r="AL116" s="1">
        <v>1</v>
      </c>
      <c r="AM116" s="1">
        <v>2022959</v>
      </c>
      <c r="AN116" s="1">
        <v>48</v>
      </c>
      <c r="AO116" s="1">
        <v>518</v>
      </c>
      <c r="AP116" s="1">
        <v>269976</v>
      </c>
      <c r="AQ116" s="1">
        <v>42144</v>
      </c>
      <c r="AR116" s="1">
        <v>107170</v>
      </c>
      <c r="AS116" s="1">
        <v>199</v>
      </c>
      <c r="AT116" s="1">
        <v>39.799999999999997</v>
      </c>
      <c r="AU116" s="1">
        <v>236</v>
      </c>
      <c r="AV116" s="1">
        <v>15</v>
      </c>
      <c r="AW116" s="1">
        <v>16</v>
      </c>
      <c r="AX116" s="1">
        <v>19</v>
      </c>
      <c r="AY116" s="1">
        <v>15</v>
      </c>
      <c r="AZ116" s="1">
        <v>6</v>
      </c>
      <c r="BA116" s="1">
        <v>20</v>
      </c>
      <c r="BB116" s="1">
        <v>26</v>
      </c>
      <c r="BC116" s="1" t="s">
        <v>96</v>
      </c>
      <c r="BD116" s="1" t="s">
        <v>97</v>
      </c>
      <c r="BE116" s="1" t="s">
        <v>1036</v>
      </c>
      <c r="BF116" s="1"/>
      <c r="BG116" s="1"/>
      <c r="BH116" s="1"/>
      <c r="BI116" s="1" t="s">
        <v>54</v>
      </c>
      <c r="BJ116" s="1"/>
      <c r="BK116" s="1" t="s">
        <v>54</v>
      </c>
      <c r="BL116" s="1" t="s">
        <v>128</v>
      </c>
      <c r="BM116" s="1"/>
      <c r="BN116" s="1" t="s">
        <v>106</v>
      </c>
      <c r="BO116" s="1" t="s">
        <v>106</v>
      </c>
      <c r="BP116" s="1" t="s">
        <v>180</v>
      </c>
      <c r="BQ116" s="1" t="s">
        <v>106</v>
      </c>
      <c r="BR116" s="1" t="s">
        <v>180</v>
      </c>
      <c r="BS116" s="1" t="s">
        <v>180</v>
      </c>
      <c r="BT116" s="1" t="s">
        <v>684</v>
      </c>
      <c r="BU116" s="1" t="s">
        <v>100</v>
      </c>
      <c r="BV116" s="1" t="s">
        <v>101</v>
      </c>
      <c r="BW116" s="1" t="s">
        <v>102</v>
      </c>
      <c r="BX116" s="1">
        <v>99.834000000000003</v>
      </c>
      <c r="BY116" s="1">
        <v>100</v>
      </c>
      <c r="BZ116" s="1">
        <v>69617</v>
      </c>
      <c r="CA116" s="1">
        <v>70822</v>
      </c>
      <c r="CB116" s="1">
        <v>1206</v>
      </c>
      <c r="CC116" s="1">
        <v>1</v>
      </c>
      <c r="CD116" s="1" t="s">
        <v>129</v>
      </c>
      <c r="CE116" s="1" t="s">
        <v>88</v>
      </c>
      <c r="CF116" s="1">
        <v>1313</v>
      </c>
      <c r="CG116" s="1" t="s">
        <v>167</v>
      </c>
      <c r="CH116" s="1">
        <v>959</v>
      </c>
      <c r="CI116" s="1">
        <v>1.0072E-3</v>
      </c>
      <c r="CJ116" s="1">
        <v>13</v>
      </c>
      <c r="CK116" s="1">
        <v>16</v>
      </c>
      <c r="CL116" s="1">
        <v>47</v>
      </c>
      <c r="CM116" s="1" t="s">
        <v>106</v>
      </c>
      <c r="CN116" s="1">
        <v>2</v>
      </c>
      <c r="CO116" s="1" t="s">
        <v>119</v>
      </c>
      <c r="CP116" s="1">
        <v>1</v>
      </c>
      <c r="CQ116" s="1" t="s">
        <v>106</v>
      </c>
      <c r="CR116" s="1">
        <v>1</v>
      </c>
      <c r="CS116" s="1" t="s">
        <v>106</v>
      </c>
      <c r="CT116" s="1" t="s">
        <v>118</v>
      </c>
      <c r="CU116" s="1">
        <v>2.1</v>
      </c>
      <c r="CV116" s="1" t="s">
        <v>119</v>
      </c>
      <c r="CW116" s="1">
        <v>0.5</v>
      </c>
      <c r="CX116" s="1">
        <v>2</v>
      </c>
      <c r="CY116" s="1" t="s">
        <v>106</v>
      </c>
    </row>
    <row r="117" spans="1:103" x14ac:dyDescent="0.25">
      <c r="A117" s="3">
        <v>44709</v>
      </c>
      <c r="B117" s="1">
        <v>164</v>
      </c>
      <c r="C117" s="1">
        <v>3232</v>
      </c>
      <c r="D117" s="1" t="s">
        <v>87</v>
      </c>
      <c r="E117" s="1" t="s">
        <v>685</v>
      </c>
      <c r="F117" s="1">
        <v>2022</v>
      </c>
      <c r="G117" s="7">
        <v>44699</v>
      </c>
      <c r="H117" s="1" t="s">
        <v>104</v>
      </c>
      <c r="I117" s="1" t="s">
        <v>686</v>
      </c>
      <c r="J117" s="1" t="s">
        <v>1240</v>
      </c>
      <c r="K117" s="1" t="s">
        <v>687</v>
      </c>
      <c r="L117" s="1" t="s">
        <v>1133</v>
      </c>
      <c r="M117" s="1">
        <v>48</v>
      </c>
      <c r="N117" s="1" t="s">
        <v>125</v>
      </c>
      <c r="O117" s="1" t="s">
        <v>92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>
        <f t="shared" si="2"/>
        <v>0</v>
      </c>
      <c r="AJ117" s="1" t="s">
        <v>104</v>
      </c>
      <c r="AK117" s="1" t="s">
        <v>688</v>
      </c>
      <c r="AL117" s="1">
        <v>67</v>
      </c>
      <c r="AM117" s="1">
        <v>2098209</v>
      </c>
      <c r="AN117" s="1">
        <v>52</v>
      </c>
      <c r="AO117" s="1">
        <v>506</v>
      </c>
      <c r="AP117" s="1">
        <v>251449</v>
      </c>
      <c r="AQ117" s="1">
        <v>40350</v>
      </c>
      <c r="AR117" s="1">
        <v>159971</v>
      </c>
      <c r="AS117" s="1">
        <v>592</v>
      </c>
      <c r="AT117" s="1">
        <v>39.700000000000003</v>
      </c>
      <c r="AU117" s="1">
        <v>1233</v>
      </c>
      <c r="AV117" s="1">
        <v>10</v>
      </c>
      <c r="AW117" s="1">
        <v>11</v>
      </c>
      <c r="AX117" s="1">
        <v>34</v>
      </c>
      <c r="AY117" s="1">
        <v>16</v>
      </c>
      <c r="AZ117" s="1">
        <v>15</v>
      </c>
      <c r="BA117" s="1">
        <v>1</v>
      </c>
      <c r="BB117" s="1">
        <v>145</v>
      </c>
      <c r="BC117" s="1" t="s">
        <v>96</v>
      </c>
      <c r="BD117" s="1" t="s">
        <v>97</v>
      </c>
      <c r="BE117" s="1" t="s">
        <v>1036</v>
      </c>
      <c r="BF117" s="1"/>
      <c r="BG117" s="1"/>
      <c r="BH117" s="1"/>
      <c r="BI117" s="1" t="s">
        <v>54</v>
      </c>
      <c r="BJ117" s="1"/>
      <c r="BK117" s="1" t="s">
        <v>54</v>
      </c>
      <c r="BL117" s="1" t="s">
        <v>98</v>
      </c>
      <c r="BM117" s="1"/>
      <c r="BN117" s="1" t="s">
        <v>106</v>
      </c>
      <c r="BO117" s="1" t="s">
        <v>106</v>
      </c>
      <c r="BP117" s="1" t="s">
        <v>180</v>
      </c>
      <c r="BQ117" s="1" t="s">
        <v>106</v>
      </c>
      <c r="BR117" s="1" t="s">
        <v>180</v>
      </c>
      <c r="BS117" s="1" t="s">
        <v>180</v>
      </c>
      <c r="BT117" s="1" t="s">
        <v>689</v>
      </c>
      <c r="BU117" s="1" t="s">
        <v>100</v>
      </c>
      <c r="BV117" s="1" t="s">
        <v>101</v>
      </c>
      <c r="BW117" s="1" t="s">
        <v>102</v>
      </c>
      <c r="BX117" s="1">
        <v>99.751000000000005</v>
      </c>
      <c r="BY117" s="1">
        <v>100</v>
      </c>
      <c r="BZ117" s="1">
        <v>56706</v>
      </c>
      <c r="CA117" s="1">
        <v>57911</v>
      </c>
      <c r="CB117" s="1">
        <v>1</v>
      </c>
      <c r="CC117" s="1">
        <v>1206</v>
      </c>
      <c r="CD117" s="1" t="s">
        <v>147</v>
      </c>
      <c r="CE117" s="1" t="s">
        <v>88</v>
      </c>
      <c r="CF117" s="1">
        <v>1313</v>
      </c>
      <c r="CG117" s="1" t="s">
        <v>359</v>
      </c>
      <c r="CH117" s="1">
        <v>899</v>
      </c>
      <c r="CI117" s="1">
        <v>2.6025000000000002E-3</v>
      </c>
      <c r="CJ117" s="1">
        <v>84</v>
      </c>
      <c r="CK117" s="1">
        <v>141</v>
      </c>
      <c r="CL117" s="1">
        <v>229</v>
      </c>
      <c r="CM117" s="1" t="s">
        <v>106</v>
      </c>
      <c r="CN117" s="1">
        <v>0.25</v>
      </c>
      <c r="CO117" s="1" t="s">
        <v>106</v>
      </c>
      <c r="CP117" s="1">
        <v>0.5</v>
      </c>
      <c r="CQ117" s="1" t="s">
        <v>106</v>
      </c>
      <c r="CR117" s="1">
        <v>0.12</v>
      </c>
      <c r="CS117" s="1" t="s">
        <v>106</v>
      </c>
      <c r="CT117" s="1" t="s">
        <v>106</v>
      </c>
      <c r="CU117" s="1">
        <v>0.5</v>
      </c>
      <c r="CV117" s="1" t="s">
        <v>106</v>
      </c>
      <c r="CW117" s="1">
        <v>0.12</v>
      </c>
      <c r="CX117" s="1">
        <v>0.25</v>
      </c>
      <c r="CY117" s="1" t="s">
        <v>106</v>
      </c>
    </row>
    <row r="118" spans="1:103" x14ac:dyDescent="0.25">
      <c r="A118" s="3">
        <v>44709</v>
      </c>
      <c r="B118" s="1">
        <v>165</v>
      </c>
      <c r="C118" s="1">
        <v>1564</v>
      </c>
      <c r="D118" s="1" t="s">
        <v>87</v>
      </c>
      <c r="E118" s="1" t="s">
        <v>690</v>
      </c>
      <c r="F118" s="1">
        <v>2022</v>
      </c>
      <c r="G118" s="7">
        <v>44868</v>
      </c>
      <c r="H118" s="1" t="s">
        <v>104</v>
      </c>
      <c r="I118" s="1" t="s">
        <v>129</v>
      </c>
      <c r="J118" s="1" t="s">
        <v>1252</v>
      </c>
      <c r="K118" s="1" t="s">
        <v>691</v>
      </c>
      <c r="L118" s="1" t="s">
        <v>1134</v>
      </c>
      <c r="M118" s="1">
        <v>65</v>
      </c>
      <c r="N118" s="1" t="s">
        <v>91</v>
      </c>
      <c r="O118" s="1" t="s">
        <v>92</v>
      </c>
      <c r="P118" s="1">
        <v>1</v>
      </c>
      <c r="Q118" s="1" t="s">
        <v>106</v>
      </c>
      <c r="R118" s="1">
        <v>4</v>
      </c>
      <c r="S118" s="1" t="s">
        <v>180</v>
      </c>
      <c r="T118" s="1">
        <v>16</v>
      </c>
      <c r="U118" s="1" t="s">
        <v>180</v>
      </c>
      <c r="V118" s="1" t="s">
        <v>104</v>
      </c>
      <c r="W118" s="1">
        <v>8</v>
      </c>
      <c r="X118" s="1" t="s">
        <v>180</v>
      </c>
      <c r="Y118" s="1">
        <v>1</v>
      </c>
      <c r="Z118" s="1" t="s">
        <v>180</v>
      </c>
      <c r="AA118" s="1">
        <v>2</v>
      </c>
      <c r="AB118" s="1">
        <v>0.5</v>
      </c>
      <c r="AC118" s="1">
        <v>16</v>
      </c>
      <c r="AD118" s="1" t="s">
        <v>180</v>
      </c>
      <c r="AE118" s="1">
        <v>2</v>
      </c>
      <c r="AF118" s="1" t="s">
        <v>106</v>
      </c>
      <c r="AG118" s="1">
        <v>160</v>
      </c>
      <c r="AH118" s="1" t="s">
        <v>180</v>
      </c>
      <c r="AI118" s="1">
        <f t="shared" si="2"/>
        <v>6</v>
      </c>
      <c r="AJ118" s="1" t="s">
        <v>88</v>
      </c>
      <c r="AK118" s="1" t="s">
        <v>692</v>
      </c>
      <c r="AL118" s="1">
        <v>1</v>
      </c>
      <c r="AM118" s="1">
        <v>2083219</v>
      </c>
      <c r="AN118" s="1">
        <v>50</v>
      </c>
      <c r="AO118" s="1">
        <v>518</v>
      </c>
      <c r="AP118" s="1">
        <v>263777</v>
      </c>
      <c r="AQ118" s="1">
        <v>41664</v>
      </c>
      <c r="AR118" s="1">
        <v>84357</v>
      </c>
      <c r="AS118" s="1">
        <v>496</v>
      </c>
      <c r="AT118" s="1">
        <v>39.6</v>
      </c>
      <c r="AU118" s="1" t="s">
        <v>693</v>
      </c>
      <c r="AV118" s="1">
        <v>4</v>
      </c>
      <c r="AW118" s="1">
        <v>38</v>
      </c>
      <c r="AX118" s="1">
        <v>19</v>
      </c>
      <c r="AY118" s="1">
        <v>15</v>
      </c>
      <c r="AZ118" s="1">
        <v>6</v>
      </c>
      <c r="BA118" s="1">
        <v>20</v>
      </c>
      <c r="BB118" s="1">
        <v>260</v>
      </c>
      <c r="BC118" s="1" t="s">
        <v>96</v>
      </c>
      <c r="BD118" s="1" t="s">
        <v>97</v>
      </c>
      <c r="BE118" s="1" t="s">
        <v>1036</v>
      </c>
      <c r="BF118" s="1"/>
      <c r="BG118" s="1"/>
      <c r="BH118" s="1"/>
      <c r="BI118" s="1" t="s">
        <v>1036</v>
      </c>
      <c r="BJ118" s="1" t="s">
        <v>53</v>
      </c>
      <c r="BK118" s="1" t="s">
        <v>54</v>
      </c>
      <c r="BL118" s="1"/>
      <c r="BM118" s="1"/>
      <c r="BN118" s="1" t="s">
        <v>106</v>
      </c>
      <c r="BO118" s="1" t="s">
        <v>180</v>
      </c>
      <c r="BP118" s="1" t="s">
        <v>180</v>
      </c>
      <c r="BQ118" s="1" t="s">
        <v>106</v>
      </c>
      <c r="BR118" s="1" t="s">
        <v>180</v>
      </c>
      <c r="BS118" s="1" t="s">
        <v>180</v>
      </c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 t="s">
        <v>129</v>
      </c>
      <c r="CE118" s="1" t="s">
        <v>88</v>
      </c>
      <c r="CF118" s="1">
        <v>1313</v>
      </c>
      <c r="CG118" s="1" t="s">
        <v>507</v>
      </c>
      <c r="CH118" s="1">
        <v>958</v>
      </c>
      <c r="CI118" s="1">
        <v>1.0325600000000001E-3</v>
      </c>
      <c r="CJ118" s="1">
        <v>13</v>
      </c>
      <c r="CK118" s="1">
        <v>11</v>
      </c>
      <c r="CL118" s="1" t="s">
        <v>131</v>
      </c>
      <c r="CM118" s="1" t="s">
        <v>118</v>
      </c>
      <c r="CN118" s="1">
        <v>8</v>
      </c>
      <c r="CO118" s="1" t="s">
        <v>118</v>
      </c>
      <c r="CP118" s="1">
        <v>2</v>
      </c>
      <c r="CQ118" s="1" t="s">
        <v>119</v>
      </c>
      <c r="CR118" s="1">
        <v>2</v>
      </c>
      <c r="CS118" s="1" t="s">
        <v>180</v>
      </c>
      <c r="CT118" s="1" t="s">
        <v>118</v>
      </c>
      <c r="CU118" s="1">
        <v>2.1</v>
      </c>
      <c r="CV118" s="1" t="s">
        <v>118</v>
      </c>
      <c r="CW118" s="1">
        <v>1</v>
      </c>
      <c r="CX118" s="1">
        <v>4</v>
      </c>
      <c r="CY118" s="1" t="s">
        <v>180</v>
      </c>
    </row>
    <row r="119" spans="1:103" x14ac:dyDescent="0.25">
      <c r="A119" s="3">
        <v>44709</v>
      </c>
      <c r="B119" s="1">
        <v>166</v>
      </c>
      <c r="C119" s="1">
        <v>1432</v>
      </c>
      <c r="D119" s="1" t="s">
        <v>87</v>
      </c>
      <c r="E119" s="1" t="s">
        <v>694</v>
      </c>
      <c r="F119" s="1">
        <v>2022</v>
      </c>
      <c r="G119" s="7">
        <v>44745</v>
      </c>
      <c r="H119" s="1" t="s">
        <v>104</v>
      </c>
      <c r="I119" s="1" t="s">
        <v>129</v>
      </c>
      <c r="J119" s="1" t="s">
        <v>1251</v>
      </c>
      <c r="K119" s="1" t="s">
        <v>695</v>
      </c>
      <c r="L119" s="1" t="s">
        <v>1135</v>
      </c>
      <c r="M119" s="1">
        <v>80</v>
      </c>
      <c r="N119" s="1" t="s">
        <v>125</v>
      </c>
      <c r="O119" s="1" t="s">
        <v>92</v>
      </c>
      <c r="P119" s="1">
        <v>1</v>
      </c>
      <c r="Q119" s="1" t="s">
        <v>106</v>
      </c>
      <c r="R119" s="1">
        <v>1</v>
      </c>
      <c r="S119" s="1" t="s">
        <v>106</v>
      </c>
      <c r="T119" s="1">
        <v>0.5</v>
      </c>
      <c r="U119" s="1" t="s">
        <v>106</v>
      </c>
      <c r="V119" s="1" t="s">
        <v>104</v>
      </c>
      <c r="W119" s="1">
        <v>4</v>
      </c>
      <c r="X119" s="1" t="s">
        <v>180</v>
      </c>
      <c r="Y119" s="1">
        <v>0.25</v>
      </c>
      <c r="Z119" s="1" t="s">
        <v>106</v>
      </c>
      <c r="AA119" s="1">
        <v>2</v>
      </c>
      <c r="AB119" s="1">
        <v>0.5</v>
      </c>
      <c r="AC119" s="1">
        <v>16</v>
      </c>
      <c r="AD119" s="1" t="s">
        <v>180</v>
      </c>
      <c r="AE119" s="1">
        <v>2</v>
      </c>
      <c r="AF119" s="1" t="s">
        <v>106</v>
      </c>
      <c r="AG119" s="1">
        <v>160</v>
      </c>
      <c r="AH119" s="1" t="s">
        <v>180</v>
      </c>
      <c r="AI119" s="1">
        <f t="shared" si="2"/>
        <v>3</v>
      </c>
      <c r="AJ119" s="1" t="s">
        <v>88</v>
      </c>
      <c r="AK119" s="1" t="s">
        <v>696</v>
      </c>
      <c r="AL119" s="1">
        <v>1</v>
      </c>
      <c r="AM119" s="1">
        <v>2048824</v>
      </c>
      <c r="AN119" s="1">
        <v>55</v>
      </c>
      <c r="AO119" s="1">
        <v>552</v>
      </c>
      <c r="AP119" s="1">
        <v>255357</v>
      </c>
      <c r="AQ119" s="1">
        <v>37251</v>
      </c>
      <c r="AR119" s="1">
        <v>71787</v>
      </c>
      <c r="AS119" s="1">
        <v>210</v>
      </c>
      <c r="AT119" s="1">
        <v>39.799999999999997</v>
      </c>
      <c r="AU119" s="1">
        <v>236</v>
      </c>
      <c r="AV119" s="1">
        <v>15</v>
      </c>
      <c r="AW119" s="1">
        <v>16</v>
      </c>
      <c r="AX119" s="1">
        <v>19</v>
      </c>
      <c r="AY119" s="1">
        <v>15</v>
      </c>
      <c r="AZ119" s="1">
        <v>6</v>
      </c>
      <c r="BA119" s="1">
        <v>20</v>
      </c>
      <c r="BB119" s="1">
        <v>26</v>
      </c>
      <c r="BC119" s="1" t="s">
        <v>96</v>
      </c>
      <c r="BD119" s="1" t="s">
        <v>97</v>
      </c>
      <c r="BE119" s="1" t="s">
        <v>1036</v>
      </c>
      <c r="BF119" s="1"/>
      <c r="BG119" s="1"/>
      <c r="BH119" s="1"/>
      <c r="BI119" s="1" t="s">
        <v>54</v>
      </c>
      <c r="BJ119" s="1"/>
      <c r="BK119" s="1" t="s">
        <v>54</v>
      </c>
      <c r="BL119" s="1" t="s">
        <v>128</v>
      </c>
      <c r="BM119" s="1"/>
      <c r="BN119" s="1" t="s">
        <v>106</v>
      </c>
      <c r="BO119" s="1" t="s">
        <v>106</v>
      </c>
      <c r="BP119" s="1" t="s">
        <v>180</v>
      </c>
      <c r="BQ119" s="1" t="s">
        <v>106</v>
      </c>
      <c r="BR119" s="1" t="s">
        <v>180</v>
      </c>
      <c r="BS119" s="1" t="s">
        <v>180</v>
      </c>
      <c r="BT119" s="1" t="s">
        <v>697</v>
      </c>
      <c r="BU119" s="1" t="s">
        <v>100</v>
      </c>
      <c r="BV119" s="1" t="s">
        <v>101</v>
      </c>
      <c r="BW119" s="1" t="s">
        <v>102</v>
      </c>
      <c r="BX119" s="1">
        <v>99.834000000000003</v>
      </c>
      <c r="BY119" s="1">
        <v>100</v>
      </c>
      <c r="BZ119" s="1">
        <v>69573</v>
      </c>
      <c r="CA119" s="1">
        <v>70778</v>
      </c>
      <c r="CB119" s="1">
        <v>1206</v>
      </c>
      <c r="CC119" s="1">
        <v>1</v>
      </c>
      <c r="CD119" s="1" t="s">
        <v>129</v>
      </c>
      <c r="CE119" s="1" t="s">
        <v>88</v>
      </c>
      <c r="CF119" s="1">
        <v>1313</v>
      </c>
      <c r="CG119" s="1" t="s">
        <v>663</v>
      </c>
      <c r="CH119" s="1">
        <v>955</v>
      </c>
      <c r="CI119" s="1">
        <v>1.1088999999999999E-3</v>
      </c>
      <c r="CJ119" s="1">
        <v>13</v>
      </c>
      <c r="CK119" s="1">
        <v>16</v>
      </c>
      <c r="CL119" s="1">
        <v>47</v>
      </c>
      <c r="CM119" s="1" t="s">
        <v>106</v>
      </c>
      <c r="CN119" s="1">
        <v>2</v>
      </c>
      <c r="CO119" s="1" t="s">
        <v>119</v>
      </c>
      <c r="CP119" s="1">
        <v>1</v>
      </c>
      <c r="CQ119" s="1" t="s">
        <v>106</v>
      </c>
      <c r="CR119" s="1">
        <v>1</v>
      </c>
      <c r="CS119" s="1" t="s">
        <v>106</v>
      </c>
      <c r="CT119" s="1" t="s">
        <v>118</v>
      </c>
      <c r="CU119" s="1">
        <v>2.1</v>
      </c>
      <c r="CV119" s="1" t="s">
        <v>119</v>
      </c>
      <c r="CW119" s="1">
        <v>0.5</v>
      </c>
      <c r="CX119" s="1">
        <v>2</v>
      </c>
      <c r="CY119" s="1" t="s">
        <v>106</v>
      </c>
    </row>
    <row r="120" spans="1:103" x14ac:dyDescent="0.25">
      <c r="A120" s="3">
        <v>44709</v>
      </c>
      <c r="B120" s="1">
        <v>167</v>
      </c>
      <c r="C120" s="1">
        <v>1511</v>
      </c>
      <c r="D120" s="1" t="s">
        <v>87</v>
      </c>
      <c r="E120" s="1" t="s">
        <v>698</v>
      </c>
      <c r="F120" s="1">
        <v>2022</v>
      </c>
      <c r="G120" s="7">
        <v>44807</v>
      </c>
      <c r="H120" s="1" t="s">
        <v>104</v>
      </c>
      <c r="I120" s="1" t="s">
        <v>129</v>
      </c>
      <c r="J120" s="1" t="s">
        <v>1244</v>
      </c>
      <c r="K120" s="1" t="s">
        <v>699</v>
      </c>
      <c r="L120" s="1" t="s">
        <v>1136</v>
      </c>
      <c r="M120" s="1">
        <v>6</v>
      </c>
      <c r="N120" s="1" t="s">
        <v>125</v>
      </c>
      <c r="O120" s="1" t="s">
        <v>389</v>
      </c>
      <c r="P120" s="1">
        <v>2</v>
      </c>
      <c r="Q120" s="1" t="s">
        <v>106</v>
      </c>
      <c r="R120" s="1">
        <v>1</v>
      </c>
      <c r="S120" s="1" t="s">
        <v>106</v>
      </c>
      <c r="T120" s="1">
        <v>0.5</v>
      </c>
      <c r="U120" s="1" t="s">
        <v>106</v>
      </c>
      <c r="V120" s="1" t="s">
        <v>104</v>
      </c>
      <c r="W120" s="1">
        <v>2</v>
      </c>
      <c r="X120" s="1" t="s">
        <v>180</v>
      </c>
      <c r="Y120" s="1">
        <v>0.25</v>
      </c>
      <c r="Z120" s="1" t="s">
        <v>106</v>
      </c>
      <c r="AA120" s="1">
        <v>2</v>
      </c>
      <c r="AB120" s="1">
        <v>0.5</v>
      </c>
      <c r="AC120" s="1">
        <v>16</v>
      </c>
      <c r="AD120" s="1" t="s">
        <v>180</v>
      </c>
      <c r="AE120" s="1">
        <v>2</v>
      </c>
      <c r="AF120" s="1" t="s">
        <v>106</v>
      </c>
      <c r="AG120" s="1">
        <v>80</v>
      </c>
      <c r="AH120" s="1" t="s">
        <v>180</v>
      </c>
      <c r="AI120" s="1">
        <f t="shared" si="2"/>
        <v>3</v>
      </c>
      <c r="AJ120" s="1" t="s">
        <v>88</v>
      </c>
      <c r="AK120" s="1" t="s">
        <v>700</v>
      </c>
      <c r="AL120" s="1">
        <v>1</v>
      </c>
      <c r="AM120" s="1">
        <v>2049916</v>
      </c>
      <c r="AN120" s="1">
        <v>58</v>
      </c>
      <c r="AO120" s="1">
        <v>518</v>
      </c>
      <c r="AP120" s="1">
        <v>278275</v>
      </c>
      <c r="AQ120" s="1">
        <v>35343</v>
      </c>
      <c r="AR120" s="1">
        <v>76739</v>
      </c>
      <c r="AS120" s="1">
        <v>297</v>
      </c>
      <c r="AT120" s="1">
        <v>39.700000000000003</v>
      </c>
      <c r="AU120" s="1">
        <v>236</v>
      </c>
      <c r="AV120" s="1">
        <v>15</v>
      </c>
      <c r="AW120" s="1">
        <v>16</v>
      </c>
      <c r="AX120" s="1">
        <v>19</v>
      </c>
      <c r="AY120" s="1">
        <v>15</v>
      </c>
      <c r="AZ120" s="1">
        <v>6</v>
      </c>
      <c r="BA120" s="1">
        <v>20</v>
      </c>
      <c r="BB120" s="1">
        <v>26</v>
      </c>
      <c r="BC120" s="1" t="s">
        <v>96</v>
      </c>
      <c r="BD120" s="1" t="s">
        <v>97</v>
      </c>
      <c r="BE120" s="1" t="s">
        <v>1036</v>
      </c>
      <c r="BF120" s="1"/>
      <c r="BG120" s="1"/>
      <c r="BH120" s="1"/>
      <c r="BI120" s="1" t="s">
        <v>54</v>
      </c>
      <c r="BJ120" s="1"/>
      <c r="BK120" s="1" t="s">
        <v>54</v>
      </c>
      <c r="BL120" s="1" t="s">
        <v>128</v>
      </c>
      <c r="BM120" s="1"/>
      <c r="BN120" s="1" t="s">
        <v>106</v>
      </c>
      <c r="BO120" s="1" t="s">
        <v>106</v>
      </c>
      <c r="BP120" s="1" t="s">
        <v>180</v>
      </c>
      <c r="BQ120" s="1" t="s">
        <v>106</v>
      </c>
      <c r="BR120" s="1" t="s">
        <v>180</v>
      </c>
      <c r="BS120" s="1" t="s">
        <v>180</v>
      </c>
      <c r="BT120" s="1" t="s">
        <v>701</v>
      </c>
      <c r="BU120" s="1" t="s">
        <v>100</v>
      </c>
      <c r="BV120" s="1" t="s">
        <v>101</v>
      </c>
      <c r="BW120" s="1" t="s">
        <v>102</v>
      </c>
      <c r="BX120" s="1">
        <v>99.751000000000005</v>
      </c>
      <c r="BY120" s="1">
        <v>100</v>
      </c>
      <c r="BZ120" s="1">
        <v>69574</v>
      </c>
      <c r="CA120" s="1">
        <v>70779</v>
      </c>
      <c r="CB120" s="1">
        <v>1206</v>
      </c>
      <c r="CC120" s="1">
        <v>1</v>
      </c>
      <c r="CD120" s="1" t="s">
        <v>129</v>
      </c>
      <c r="CE120" s="1" t="s">
        <v>88</v>
      </c>
      <c r="CF120" s="1">
        <v>1313</v>
      </c>
      <c r="CG120" s="1" t="s">
        <v>222</v>
      </c>
      <c r="CH120" s="1">
        <v>977</v>
      </c>
      <c r="CI120" s="1">
        <v>5.5723800000000005E-4</v>
      </c>
      <c r="CJ120" s="1">
        <v>13</v>
      </c>
      <c r="CK120" s="1">
        <v>16</v>
      </c>
      <c r="CL120" s="1">
        <v>20</v>
      </c>
      <c r="CM120" s="1" t="s">
        <v>106</v>
      </c>
      <c r="CN120" s="1">
        <v>2</v>
      </c>
      <c r="CO120" s="1" t="s">
        <v>119</v>
      </c>
      <c r="CP120" s="1">
        <v>1</v>
      </c>
      <c r="CQ120" s="1" t="s">
        <v>106</v>
      </c>
      <c r="CR120" s="1">
        <v>1</v>
      </c>
      <c r="CS120" s="1" t="s">
        <v>106</v>
      </c>
      <c r="CT120" s="1" t="s">
        <v>118</v>
      </c>
      <c r="CU120" s="1">
        <v>2.1</v>
      </c>
      <c r="CV120" s="1" t="s">
        <v>119</v>
      </c>
      <c r="CW120" s="1">
        <v>0.5</v>
      </c>
      <c r="CX120" s="1">
        <v>2</v>
      </c>
      <c r="CY120" s="1" t="s">
        <v>106</v>
      </c>
    </row>
    <row r="121" spans="1:103" x14ac:dyDescent="0.25">
      <c r="A121" s="3">
        <v>45266</v>
      </c>
      <c r="B121" s="1">
        <v>168</v>
      </c>
      <c r="C121" s="1" t="s">
        <v>702</v>
      </c>
      <c r="D121" s="1" t="s">
        <v>121</v>
      </c>
      <c r="E121" s="1" t="s">
        <v>703</v>
      </c>
      <c r="F121" s="1">
        <v>2022</v>
      </c>
      <c r="G121" s="7">
        <v>44786</v>
      </c>
      <c r="H121" s="1" t="s">
        <v>104</v>
      </c>
      <c r="I121" s="1"/>
      <c r="J121" s="1" t="s">
        <v>1350</v>
      </c>
      <c r="K121" s="1" t="s">
        <v>704</v>
      </c>
      <c r="L121" s="1" t="s">
        <v>1137</v>
      </c>
      <c r="M121" s="1">
        <v>56</v>
      </c>
      <c r="N121" s="1" t="s">
        <v>91</v>
      </c>
      <c r="O121" s="1" t="s">
        <v>164</v>
      </c>
      <c r="P121" s="1">
        <v>4</v>
      </c>
      <c r="Q121" s="1" t="s">
        <v>180</v>
      </c>
      <c r="R121" s="1">
        <v>1</v>
      </c>
      <c r="S121" s="1" t="s">
        <v>106</v>
      </c>
      <c r="T121" s="1">
        <v>0.5</v>
      </c>
      <c r="U121" s="1" t="s">
        <v>106</v>
      </c>
      <c r="V121" s="1" t="s">
        <v>104</v>
      </c>
      <c r="W121" s="1">
        <v>8</v>
      </c>
      <c r="X121" s="1" t="s">
        <v>180</v>
      </c>
      <c r="Y121" s="1">
        <v>1</v>
      </c>
      <c r="Z121" s="1" t="s">
        <v>180</v>
      </c>
      <c r="AA121" s="1">
        <v>2</v>
      </c>
      <c r="AB121" s="1">
        <v>0.5</v>
      </c>
      <c r="AC121" s="1">
        <v>16</v>
      </c>
      <c r="AD121" s="1" t="s">
        <v>180</v>
      </c>
      <c r="AE121" s="1">
        <v>4</v>
      </c>
      <c r="AF121" s="1" t="s">
        <v>106</v>
      </c>
      <c r="AG121" s="1">
        <v>320</v>
      </c>
      <c r="AH121" s="1" t="s">
        <v>180</v>
      </c>
      <c r="AI121" s="1">
        <f t="shared" si="2"/>
        <v>5</v>
      </c>
      <c r="AJ121" s="1" t="s">
        <v>88</v>
      </c>
      <c r="AK121" s="1" t="s">
        <v>705</v>
      </c>
      <c r="AL121" s="1">
        <v>1</v>
      </c>
      <c r="AM121" s="1">
        <v>2067691</v>
      </c>
      <c r="AN121" s="1">
        <v>53</v>
      </c>
      <c r="AO121" s="1">
        <v>511</v>
      </c>
      <c r="AP121" s="1">
        <v>222968</v>
      </c>
      <c r="AQ121" s="1">
        <v>39013</v>
      </c>
      <c r="AR121" s="1">
        <v>77312</v>
      </c>
      <c r="AS121" s="1">
        <v>396</v>
      </c>
      <c r="AT121" s="1">
        <v>39.700000000000003</v>
      </c>
      <c r="AU121" s="1">
        <v>2697</v>
      </c>
      <c r="AV121" s="1">
        <v>4</v>
      </c>
      <c r="AW121" s="1">
        <v>16</v>
      </c>
      <c r="AX121" s="1">
        <v>19</v>
      </c>
      <c r="AY121" s="1">
        <v>15</v>
      </c>
      <c r="AZ121" s="1">
        <v>6</v>
      </c>
      <c r="BA121" s="1">
        <v>20</v>
      </c>
      <c r="BB121" s="1">
        <v>252</v>
      </c>
      <c r="BC121" s="1" t="s">
        <v>96</v>
      </c>
      <c r="BD121" s="1" t="s">
        <v>97</v>
      </c>
      <c r="BE121" s="1" t="s">
        <v>1036</v>
      </c>
      <c r="BF121" s="1"/>
      <c r="BG121" s="1"/>
      <c r="BH121" s="1"/>
      <c r="BI121" s="1" t="s">
        <v>1036</v>
      </c>
      <c r="BJ121" s="1" t="s">
        <v>53</v>
      </c>
      <c r="BK121" s="1" t="s">
        <v>54</v>
      </c>
      <c r="BL121" s="1"/>
      <c r="BM121" s="1"/>
      <c r="BN121" s="1" t="s">
        <v>106</v>
      </c>
      <c r="BO121" s="1" t="s">
        <v>180</v>
      </c>
      <c r="BP121" s="1" t="s">
        <v>180</v>
      </c>
      <c r="BQ121" s="1" t="s">
        <v>106</v>
      </c>
      <c r="BR121" s="1" t="s">
        <v>180</v>
      </c>
      <c r="BS121" s="1" t="s">
        <v>180</v>
      </c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 t="s">
        <v>129</v>
      </c>
      <c r="CE121" s="1" t="s">
        <v>88</v>
      </c>
      <c r="CF121" s="1">
        <v>1313</v>
      </c>
      <c r="CG121" s="1" t="s">
        <v>130</v>
      </c>
      <c r="CH121" s="1">
        <v>983</v>
      </c>
      <c r="CI121" s="1">
        <v>4.0999199999999997E-4</v>
      </c>
      <c r="CJ121" s="1">
        <v>13</v>
      </c>
      <c r="CK121" s="1" t="s">
        <v>131</v>
      </c>
      <c r="CL121" s="1">
        <v>8</v>
      </c>
      <c r="CM121" s="1" t="s">
        <v>118</v>
      </c>
      <c r="CN121" s="1">
        <v>8</v>
      </c>
      <c r="CO121" s="1" t="s">
        <v>119</v>
      </c>
      <c r="CP121" s="1">
        <v>1</v>
      </c>
      <c r="CQ121" s="1" t="s">
        <v>106</v>
      </c>
      <c r="CR121" s="1">
        <v>1</v>
      </c>
      <c r="CS121" s="1" t="s">
        <v>106</v>
      </c>
      <c r="CT121" s="1" t="s">
        <v>118</v>
      </c>
      <c r="CU121" s="1">
        <v>2.1</v>
      </c>
      <c r="CV121" s="1" t="s">
        <v>118</v>
      </c>
      <c r="CW121" s="1">
        <v>1</v>
      </c>
      <c r="CX121" s="1">
        <v>4</v>
      </c>
      <c r="CY121" s="1" t="s">
        <v>180</v>
      </c>
    </row>
    <row r="122" spans="1:103" x14ac:dyDescent="0.25">
      <c r="A122" s="3">
        <v>45266</v>
      </c>
      <c r="B122" s="1">
        <v>169</v>
      </c>
      <c r="C122" s="1">
        <v>5419</v>
      </c>
      <c r="D122" s="1" t="s">
        <v>87</v>
      </c>
      <c r="E122" s="1" t="s">
        <v>706</v>
      </c>
      <c r="F122" s="1">
        <v>2022</v>
      </c>
      <c r="G122" s="7">
        <v>44790</v>
      </c>
      <c r="H122" s="1" t="s">
        <v>104</v>
      </c>
      <c r="I122" s="1"/>
      <c r="J122" s="1" t="s">
        <v>1348</v>
      </c>
      <c r="K122" s="1" t="s">
        <v>707</v>
      </c>
      <c r="L122" s="1" t="s">
        <v>1138</v>
      </c>
      <c r="M122" s="1">
        <v>15</v>
      </c>
      <c r="N122" s="1" t="s">
        <v>91</v>
      </c>
      <c r="O122" s="1" t="s">
        <v>92</v>
      </c>
      <c r="P122" s="1">
        <v>4</v>
      </c>
      <c r="Q122" s="1" t="s">
        <v>180</v>
      </c>
      <c r="R122" s="1">
        <v>1</v>
      </c>
      <c r="S122" s="1" t="s">
        <v>106</v>
      </c>
      <c r="T122" s="1">
        <v>0.5</v>
      </c>
      <c r="U122" s="1" t="s">
        <v>106</v>
      </c>
      <c r="V122" s="1" t="s">
        <v>104</v>
      </c>
      <c r="W122" s="1">
        <v>8</v>
      </c>
      <c r="X122" s="1" t="s">
        <v>180</v>
      </c>
      <c r="Y122" s="1">
        <v>1</v>
      </c>
      <c r="Z122" s="1" t="s">
        <v>180</v>
      </c>
      <c r="AA122" s="1">
        <v>2</v>
      </c>
      <c r="AB122" s="1">
        <v>0.5</v>
      </c>
      <c r="AC122" s="1">
        <v>16</v>
      </c>
      <c r="AD122" s="1" t="s">
        <v>180</v>
      </c>
      <c r="AE122" s="1">
        <v>2</v>
      </c>
      <c r="AF122" s="1" t="s">
        <v>106</v>
      </c>
      <c r="AG122" s="1">
        <v>160</v>
      </c>
      <c r="AH122" s="1" t="s">
        <v>180</v>
      </c>
      <c r="AI122" s="1">
        <f t="shared" si="2"/>
        <v>5</v>
      </c>
      <c r="AJ122" s="1" t="s">
        <v>88</v>
      </c>
      <c r="AK122" s="1" t="s">
        <v>708</v>
      </c>
      <c r="AL122" s="1">
        <v>1</v>
      </c>
      <c r="AM122" s="1">
        <v>2076178</v>
      </c>
      <c r="AN122" s="1">
        <v>56</v>
      </c>
      <c r="AO122" s="1">
        <v>511</v>
      </c>
      <c r="AP122" s="1">
        <v>222878</v>
      </c>
      <c r="AQ122" s="1">
        <v>37074</v>
      </c>
      <c r="AR122" s="1">
        <v>105843</v>
      </c>
      <c r="AS122" s="1">
        <v>395</v>
      </c>
      <c r="AT122" s="1">
        <v>39.700000000000003</v>
      </c>
      <c r="AU122" s="1">
        <v>2697</v>
      </c>
      <c r="AV122" s="1">
        <v>4</v>
      </c>
      <c r="AW122" s="1">
        <v>16</v>
      </c>
      <c r="AX122" s="1">
        <v>19</v>
      </c>
      <c r="AY122" s="1">
        <v>15</v>
      </c>
      <c r="AZ122" s="1">
        <v>6</v>
      </c>
      <c r="BA122" s="1">
        <v>20</v>
      </c>
      <c r="BB122" s="1">
        <v>252</v>
      </c>
      <c r="BC122" s="1" t="s">
        <v>96</v>
      </c>
      <c r="BD122" s="1" t="s">
        <v>97</v>
      </c>
      <c r="BE122" s="1" t="s">
        <v>1036</v>
      </c>
      <c r="BF122" s="1"/>
      <c r="BG122" s="1"/>
      <c r="BH122" s="1"/>
      <c r="BI122" s="1" t="s">
        <v>1036</v>
      </c>
      <c r="BJ122" s="1" t="s">
        <v>53</v>
      </c>
      <c r="BK122" s="1" t="s">
        <v>54</v>
      </c>
      <c r="BL122" s="1"/>
      <c r="BM122" s="1"/>
      <c r="BN122" s="1" t="s">
        <v>106</v>
      </c>
      <c r="BO122" s="1" t="s">
        <v>180</v>
      </c>
      <c r="BP122" s="1" t="s">
        <v>180</v>
      </c>
      <c r="BQ122" s="1" t="s">
        <v>106</v>
      </c>
      <c r="BR122" s="1" t="s">
        <v>180</v>
      </c>
      <c r="BS122" s="1" t="s">
        <v>180</v>
      </c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 t="s">
        <v>129</v>
      </c>
      <c r="CE122" s="1" t="s">
        <v>88</v>
      </c>
      <c r="CF122" s="1">
        <v>1313</v>
      </c>
      <c r="CG122" s="1" t="s">
        <v>130</v>
      </c>
      <c r="CH122" s="1">
        <v>984</v>
      </c>
      <c r="CI122" s="1">
        <v>3.8558100000000002E-4</v>
      </c>
      <c r="CJ122" s="1">
        <v>13</v>
      </c>
      <c r="CK122" s="1" t="s">
        <v>131</v>
      </c>
      <c r="CL122" s="1">
        <v>8</v>
      </c>
      <c r="CM122" s="1" t="s">
        <v>118</v>
      </c>
      <c r="CN122" s="1">
        <v>8</v>
      </c>
      <c r="CO122" s="1" t="s">
        <v>119</v>
      </c>
      <c r="CP122" s="1">
        <v>1</v>
      </c>
      <c r="CQ122" s="1" t="s">
        <v>106</v>
      </c>
      <c r="CR122" s="1">
        <v>1</v>
      </c>
      <c r="CS122" s="1" t="s">
        <v>106</v>
      </c>
      <c r="CT122" s="1" t="s">
        <v>118</v>
      </c>
      <c r="CU122" s="1">
        <v>2.1</v>
      </c>
      <c r="CV122" s="1" t="s">
        <v>118</v>
      </c>
      <c r="CW122" s="1">
        <v>1</v>
      </c>
      <c r="CX122" s="1">
        <v>4</v>
      </c>
      <c r="CY122" s="1" t="s">
        <v>180</v>
      </c>
    </row>
    <row r="123" spans="1:103" x14ac:dyDescent="0.25">
      <c r="A123" s="3">
        <v>45266</v>
      </c>
      <c r="B123" s="1">
        <v>170</v>
      </c>
      <c r="C123" s="1">
        <v>5421</v>
      </c>
      <c r="D123" s="1" t="s">
        <v>87</v>
      </c>
      <c r="E123" s="1" t="s">
        <v>709</v>
      </c>
      <c r="F123" s="1">
        <v>2022</v>
      </c>
      <c r="G123" s="7">
        <v>44790</v>
      </c>
      <c r="H123" s="1" t="s">
        <v>104</v>
      </c>
      <c r="I123" s="1"/>
      <c r="J123" s="1" t="s">
        <v>1351</v>
      </c>
      <c r="K123" s="1" t="s">
        <v>710</v>
      </c>
      <c r="L123" s="1" t="s">
        <v>1139</v>
      </c>
      <c r="M123" s="1">
        <v>42</v>
      </c>
      <c r="N123" s="1" t="s">
        <v>91</v>
      </c>
      <c r="O123" s="1" t="s">
        <v>92</v>
      </c>
      <c r="P123" s="1">
        <v>4</v>
      </c>
      <c r="Q123" s="1" t="s">
        <v>180</v>
      </c>
      <c r="R123" s="1">
        <v>1</v>
      </c>
      <c r="S123" s="1" t="s">
        <v>106</v>
      </c>
      <c r="T123" s="1">
        <v>0.5</v>
      </c>
      <c r="U123" s="1" t="s">
        <v>106</v>
      </c>
      <c r="V123" s="1" t="s">
        <v>104</v>
      </c>
      <c r="W123" s="1">
        <v>8</v>
      </c>
      <c r="X123" s="1" t="s">
        <v>180</v>
      </c>
      <c r="Y123" s="1">
        <v>1</v>
      </c>
      <c r="Z123" s="1" t="s">
        <v>180</v>
      </c>
      <c r="AA123" s="1">
        <v>2</v>
      </c>
      <c r="AB123" s="1">
        <v>0.5</v>
      </c>
      <c r="AC123" s="1">
        <v>16</v>
      </c>
      <c r="AD123" s="1" t="s">
        <v>180</v>
      </c>
      <c r="AE123" s="1">
        <v>2</v>
      </c>
      <c r="AF123" s="1" t="s">
        <v>106</v>
      </c>
      <c r="AG123" s="1">
        <v>160</v>
      </c>
      <c r="AH123" s="1" t="s">
        <v>180</v>
      </c>
      <c r="AI123" s="1">
        <f t="shared" si="2"/>
        <v>5</v>
      </c>
      <c r="AJ123" s="1" t="s">
        <v>88</v>
      </c>
      <c r="AK123" s="1" t="s">
        <v>711</v>
      </c>
      <c r="AL123" s="1">
        <v>1</v>
      </c>
      <c r="AM123" s="1">
        <v>2048613</v>
      </c>
      <c r="AN123" s="1">
        <v>46</v>
      </c>
      <c r="AO123" s="1">
        <v>511</v>
      </c>
      <c r="AP123" s="1">
        <v>222544</v>
      </c>
      <c r="AQ123" s="1">
        <v>44535</v>
      </c>
      <c r="AR123" s="1">
        <v>121052</v>
      </c>
      <c r="AS123" s="1">
        <v>296</v>
      </c>
      <c r="AT123" s="1">
        <v>39.700000000000003</v>
      </c>
      <c r="AU123" s="1">
        <v>2697</v>
      </c>
      <c r="AV123" s="1">
        <v>4</v>
      </c>
      <c r="AW123" s="1">
        <v>16</v>
      </c>
      <c r="AX123" s="1">
        <v>19</v>
      </c>
      <c r="AY123" s="1">
        <v>15</v>
      </c>
      <c r="AZ123" s="1">
        <v>6</v>
      </c>
      <c r="BA123" s="1">
        <v>20</v>
      </c>
      <c r="BB123" s="1">
        <v>252</v>
      </c>
      <c r="BC123" s="1" t="s">
        <v>96</v>
      </c>
      <c r="BD123" s="1" t="s">
        <v>97</v>
      </c>
      <c r="BE123" s="1" t="s">
        <v>1036</v>
      </c>
      <c r="BF123" s="1"/>
      <c r="BG123" s="1"/>
      <c r="BH123" s="1"/>
      <c r="BI123" s="1" t="s">
        <v>1036</v>
      </c>
      <c r="BJ123" s="1" t="s">
        <v>53</v>
      </c>
      <c r="BK123" s="1" t="s">
        <v>54</v>
      </c>
      <c r="BL123" s="1"/>
      <c r="BM123" s="1"/>
      <c r="BN123" s="1" t="s">
        <v>106</v>
      </c>
      <c r="BO123" s="1" t="s">
        <v>180</v>
      </c>
      <c r="BP123" s="1" t="s">
        <v>180</v>
      </c>
      <c r="BQ123" s="1" t="s">
        <v>106</v>
      </c>
      <c r="BR123" s="1" t="s">
        <v>180</v>
      </c>
      <c r="BS123" s="1" t="s">
        <v>180</v>
      </c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 t="s">
        <v>129</v>
      </c>
      <c r="CE123" s="1" t="s">
        <v>88</v>
      </c>
      <c r="CF123" s="1">
        <v>1313</v>
      </c>
      <c r="CG123" s="1" t="s">
        <v>208</v>
      </c>
      <c r="CH123" s="1">
        <v>987</v>
      </c>
      <c r="CI123" s="1">
        <v>3.1257300000000002E-4</v>
      </c>
      <c r="CJ123" s="1">
        <v>13</v>
      </c>
      <c r="CK123" s="1" t="s">
        <v>131</v>
      </c>
      <c r="CL123" s="1">
        <v>8</v>
      </c>
      <c r="CM123" s="1" t="s">
        <v>118</v>
      </c>
      <c r="CN123" s="1">
        <v>8</v>
      </c>
      <c r="CO123" s="1" t="s">
        <v>119</v>
      </c>
      <c r="CP123" s="1">
        <v>1</v>
      </c>
      <c r="CQ123" s="1" t="s">
        <v>106</v>
      </c>
      <c r="CR123" s="1">
        <v>1</v>
      </c>
      <c r="CS123" s="1" t="s">
        <v>106</v>
      </c>
      <c r="CT123" s="1" t="s">
        <v>118</v>
      </c>
      <c r="CU123" s="1">
        <v>2.1</v>
      </c>
      <c r="CV123" s="1" t="s">
        <v>118</v>
      </c>
      <c r="CW123" s="1">
        <v>1</v>
      </c>
      <c r="CX123" s="1">
        <v>4</v>
      </c>
      <c r="CY123" s="1" t="s">
        <v>180</v>
      </c>
    </row>
    <row r="124" spans="1:103" x14ac:dyDescent="0.25">
      <c r="A124" s="3">
        <v>45266</v>
      </c>
      <c r="B124" s="1">
        <v>171</v>
      </c>
      <c r="C124" s="1">
        <v>5427</v>
      </c>
      <c r="D124" s="1" t="s">
        <v>87</v>
      </c>
      <c r="E124" s="1" t="s">
        <v>712</v>
      </c>
      <c r="F124" s="1">
        <v>2022</v>
      </c>
      <c r="G124" s="7">
        <v>44790</v>
      </c>
      <c r="H124" s="1" t="s">
        <v>104</v>
      </c>
      <c r="I124" s="1"/>
      <c r="J124" s="1" t="s">
        <v>1349</v>
      </c>
      <c r="K124" s="1" t="s">
        <v>713</v>
      </c>
      <c r="L124" s="1" t="s">
        <v>1140</v>
      </c>
      <c r="M124" s="1">
        <v>65</v>
      </c>
      <c r="N124" s="1" t="s">
        <v>91</v>
      </c>
      <c r="O124" s="1" t="s">
        <v>92</v>
      </c>
      <c r="P124" s="1">
        <v>0.06</v>
      </c>
      <c r="Q124" s="1" t="s">
        <v>106</v>
      </c>
      <c r="R124" s="1">
        <v>0.12</v>
      </c>
      <c r="S124" s="1" t="s">
        <v>106</v>
      </c>
      <c r="T124" s="1">
        <v>0.5</v>
      </c>
      <c r="U124" s="1" t="s">
        <v>106</v>
      </c>
      <c r="V124" s="1" t="s">
        <v>104</v>
      </c>
      <c r="W124" s="1">
        <v>0.12</v>
      </c>
      <c r="X124" s="1" t="s">
        <v>106</v>
      </c>
      <c r="Y124" s="1">
        <v>0.25</v>
      </c>
      <c r="Z124" s="1" t="s">
        <v>106</v>
      </c>
      <c r="AA124" s="1">
        <v>2</v>
      </c>
      <c r="AB124" s="1">
        <v>0.5</v>
      </c>
      <c r="AC124" s="1">
        <v>0.25</v>
      </c>
      <c r="AD124" s="1" t="s">
        <v>106</v>
      </c>
      <c r="AE124" s="1">
        <v>2</v>
      </c>
      <c r="AF124" s="1" t="s">
        <v>106</v>
      </c>
      <c r="AG124" s="1">
        <v>80</v>
      </c>
      <c r="AH124" s="1" t="s">
        <v>106</v>
      </c>
      <c r="AI124" s="1">
        <f t="shared" si="2"/>
        <v>0</v>
      </c>
      <c r="AJ124" s="1" t="s">
        <v>104</v>
      </c>
      <c r="AK124" s="1" t="s">
        <v>714</v>
      </c>
      <c r="AL124" s="1">
        <v>712</v>
      </c>
      <c r="AM124" s="1">
        <v>2088017</v>
      </c>
      <c r="AN124" s="1">
        <v>44</v>
      </c>
      <c r="AO124" s="1">
        <v>533</v>
      </c>
      <c r="AP124" s="1">
        <v>272918</v>
      </c>
      <c r="AQ124" s="1">
        <v>47454</v>
      </c>
      <c r="AR124" s="1">
        <v>155349</v>
      </c>
      <c r="AS124" s="1">
        <v>992</v>
      </c>
      <c r="AT124" s="1">
        <v>39.6</v>
      </c>
      <c r="AU124" s="1">
        <v>6208</v>
      </c>
      <c r="AV124" s="1">
        <v>2</v>
      </c>
      <c r="AW124" s="1">
        <v>5</v>
      </c>
      <c r="AX124" s="1">
        <v>54</v>
      </c>
      <c r="AY124" s="1">
        <v>4</v>
      </c>
      <c r="AZ124" s="1">
        <v>9</v>
      </c>
      <c r="BA124" s="1">
        <v>33</v>
      </c>
      <c r="BB124" s="1">
        <v>309</v>
      </c>
      <c r="BC124" s="1" t="s">
        <v>96</v>
      </c>
      <c r="BD124" s="1" t="s">
        <v>97</v>
      </c>
      <c r="BE124" s="1" t="s">
        <v>1036</v>
      </c>
      <c r="BF124" s="1"/>
      <c r="BG124" s="1"/>
      <c r="BH124" s="1"/>
      <c r="BI124" s="1"/>
      <c r="BJ124" s="1"/>
      <c r="BK124" s="1"/>
      <c r="BL124" s="1"/>
      <c r="BM124" s="1"/>
      <c r="BN124" s="1" t="s">
        <v>106</v>
      </c>
      <c r="BO124" s="1" t="s">
        <v>106</v>
      </c>
      <c r="BP124" s="1" t="s">
        <v>106</v>
      </c>
      <c r="BQ124" s="1" t="s">
        <v>106</v>
      </c>
      <c r="BR124" s="1" t="s">
        <v>106</v>
      </c>
      <c r="BS124" s="1" t="s">
        <v>180</v>
      </c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>
        <v>34</v>
      </c>
      <c r="CE124" s="1" t="s">
        <v>104</v>
      </c>
      <c r="CF124" s="1">
        <v>1313</v>
      </c>
      <c r="CG124" s="1" t="s">
        <v>185</v>
      </c>
      <c r="CH124" s="1">
        <v>721</v>
      </c>
      <c r="CI124" s="1">
        <v>8.4225900000000006E-3</v>
      </c>
      <c r="CJ124" s="1">
        <v>2</v>
      </c>
      <c r="CK124" s="1">
        <v>4</v>
      </c>
      <c r="CL124" s="1">
        <v>0</v>
      </c>
      <c r="CM124" s="1" t="s">
        <v>106</v>
      </c>
      <c r="CN124" s="1">
        <v>0.03</v>
      </c>
      <c r="CO124" s="1" t="s">
        <v>106</v>
      </c>
      <c r="CP124" s="1">
        <v>0.5</v>
      </c>
      <c r="CQ124" s="1" t="s">
        <v>106</v>
      </c>
      <c r="CR124" s="1">
        <v>0.06</v>
      </c>
      <c r="CS124" s="1" t="s">
        <v>106</v>
      </c>
      <c r="CT124" s="1" t="s">
        <v>106</v>
      </c>
      <c r="CU124" s="1">
        <v>0.5</v>
      </c>
      <c r="CV124" s="1" t="s">
        <v>106</v>
      </c>
      <c r="CW124" s="1">
        <v>0.06</v>
      </c>
      <c r="CX124" s="1">
        <v>0.03</v>
      </c>
      <c r="CY124" s="1" t="s">
        <v>106</v>
      </c>
    </row>
    <row r="125" spans="1:103" x14ac:dyDescent="0.25">
      <c r="A125" s="3">
        <v>45266</v>
      </c>
      <c r="B125" s="1">
        <v>172</v>
      </c>
      <c r="C125" s="1" t="s">
        <v>715</v>
      </c>
      <c r="D125" s="1" t="s">
        <v>121</v>
      </c>
      <c r="E125" s="1" t="s">
        <v>716</v>
      </c>
      <c r="F125" s="1">
        <v>2022</v>
      </c>
      <c r="G125" s="7">
        <v>44791</v>
      </c>
      <c r="H125" s="1" t="s">
        <v>104</v>
      </c>
      <c r="I125" s="1"/>
      <c r="J125" s="1" t="s">
        <v>1334</v>
      </c>
      <c r="K125" s="1" t="s">
        <v>717</v>
      </c>
      <c r="L125" s="1" t="s">
        <v>1141</v>
      </c>
      <c r="M125" s="1">
        <v>25</v>
      </c>
      <c r="N125" s="1" t="s">
        <v>91</v>
      </c>
      <c r="O125" s="1" t="s">
        <v>164</v>
      </c>
      <c r="P125" s="1">
        <v>0.25</v>
      </c>
      <c r="Q125" s="1" t="s">
        <v>106</v>
      </c>
      <c r="R125" s="1">
        <v>0.25</v>
      </c>
      <c r="S125" s="1" t="s">
        <v>106</v>
      </c>
      <c r="T125" s="1">
        <v>0.5</v>
      </c>
      <c r="U125" s="1" t="s">
        <v>106</v>
      </c>
      <c r="V125" s="1" t="s">
        <v>104</v>
      </c>
      <c r="W125" s="1">
        <v>2</v>
      </c>
      <c r="X125" s="1" t="s">
        <v>180</v>
      </c>
      <c r="Y125" s="1">
        <v>0.25</v>
      </c>
      <c r="Z125" s="1" t="s">
        <v>106</v>
      </c>
      <c r="AA125" s="1">
        <v>2</v>
      </c>
      <c r="AB125" s="1">
        <v>0.5</v>
      </c>
      <c r="AC125" s="1">
        <v>0.25</v>
      </c>
      <c r="AD125" s="1" t="s">
        <v>106</v>
      </c>
      <c r="AE125" s="1">
        <v>2</v>
      </c>
      <c r="AF125" s="1" t="s">
        <v>106</v>
      </c>
      <c r="AG125" s="1">
        <v>10</v>
      </c>
      <c r="AH125" s="1" t="s">
        <v>106</v>
      </c>
      <c r="AI125" s="1">
        <f t="shared" si="2"/>
        <v>1</v>
      </c>
      <c r="AJ125" s="1" t="s">
        <v>104</v>
      </c>
      <c r="AK125" s="1" t="s">
        <v>718</v>
      </c>
      <c r="AL125" s="1">
        <v>13</v>
      </c>
      <c r="AM125" s="1">
        <v>2099781</v>
      </c>
      <c r="AN125" s="1">
        <v>32</v>
      </c>
      <c r="AO125" s="1">
        <v>534</v>
      </c>
      <c r="AP125" s="1">
        <v>343032</v>
      </c>
      <c r="AQ125" s="1">
        <v>65618</v>
      </c>
      <c r="AR125" s="1">
        <v>99536</v>
      </c>
      <c r="AS125" s="1">
        <v>497</v>
      </c>
      <c r="AT125" s="1">
        <v>39.5</v>
      </c>
      <c r="AU125" s="1">
        <v>473</v>
      </c>
      <c r="AV125" s="1">
        <v>7</v>
      </c>
      <c r="AW125" s="1">
        <v>25</v>
      </c>
      <c r="AX125" s="1">
        <v>4</v>
      </c>
      <c r="AY125" s="1">
        <v>4</v>
      </c>
      <c r="AZ125" s="1">
        <v>15</v>
      </c>
      <c r="BA125" s="1">
        <v>20</v>
      </c>
      <c r="BB125" s="1">
        <v>28</v>
      </c>
      <c r="BC125" s="1"/>
      <c r="BD125" s="1" t="s">
        <v>97</v>
      </c>
      <c r="BE125" s="1" t="s">
        <v>1038</v>
      </c>
      <c r="BF125" s="1"/>
      <c r="BG125" s="1"/>
      <c r="BH125" s="1"/>
      <c r="BI125" s="1" t="s">
        <v>54</v>
      </c>
      <c r="BJ125" s="1"/>
      <c r="BK125" s="1" t="s">
        <v>54</v>
      </c>
      <c r="BL125" s="1"/>
      <c r="BM125" s="1"/>
      <c r="BN125" s="1" t="s">
        <v>106</v>
      </c>
      <c r="BO125" s="1" t="s">
        <v>106</v>
      </c>
      <c r="BP125" s="1" t="s">
        <v>180</v>
      </c>
      <c r="BQ125" s="1" t="s">
        <v>106</v>
      </c>
      <c r="BR125" s="1" t="s">
        <v>106</v>
      </c>
      <c r="BS125" s="1" t="s">
        <v>180</v>
      </c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 t="s">
        <v>138</v>
      </c>
      <c r="CE125" s="1" t="s">
        <v>88</v>
      </c>
      <c r="CF125" s="1">
        <v>1313</v>
      </c>
      <c r="CG125" s="1" t="s">
        <v>397</v>
      </c>
      <c r="CH125" s="1">
        <v>974</v>
      </c>
      <c r="CI125" s="1">
        <v>6.3136799999999999E-4</v>
      </c>
      <c r="CJ125" s="1">
        <v>36</v>
      </c>
      <c r="CK125" s="1">
        <v>34</v>
      </c>
      <c r="CL125" s="1">
        <v>44</v>
      </c>
      <c r="CM125" s="1" t="s">
        <v>106</v>
      </c>
      <c r="CN125" s="1">
        <v>0.25</v>
      </c>
      <c r="CO125" s="1" t="s">
        <v>106</v>
      </c>
      <c r="CP125" s="1">
        <v>0.5</v>
      </c>
      <c r="CQ125" s="1" t="s">
        <v>106</v>
      </c>
      <c r="CR125" s="1">
        <v>0.25</v>
      </c>
      <c r="CS125" s="1" t="s">
        <v>106</v>
      </c>
      <c r="CT125" s="1" t="s">
        <v>119</v>
      </c>
      <c r="CU125" s="1">
        <v>1</v>
      </c>
      <c r="CV125" s="1" t="s">
        <v>106</v>
      </c>
      <c r="CW125" s="1">
        <v>0.06</v>
      </c>
      <c r="CX125" s="1">
        <v>0.5</v>
      </c>
      <c r="CY125" s="1" t="s">
        <v>106</v>
      </c>
    </row>
    <row r="126" spans="1:103" x14ac:dyDescent="0.25">
      <c r="A126" s="3">
        <v>45266</v>
      </c>
      <c r="B126" s="1">
        <v>174</v>
      </c>
      <c r="C126" s="1">
        <v>5524</v>
      </c>
      <c r="D126" s="1" t="s">
        <v>87</v>
      </c>
      <c r="E126" s="1" t="s">
        <v>719</v>
      </c>
      <c r="F126" s="1">
        <v>2022</v>
      </c>
      <c r="G126" s="7">
        <v>44793</v>
      </c>
      <c r="H126" s="1" t="s">
        <v>104</v>
      </c>
      <c r="I126" s="1"/>
      <c r="J126" s="1" t="s">
        <v>1335</v>
      </c>
      <c r="K126" s="1" t="s">
        <v>720</v>
      </c>
      <c r="L126" s="1" t="s">
        <v>1142</v>
      </c>
      <c r="M126" s="1">
        <v>17</v>
      </c>
      <c r="N126" s="1" t="s">
        <v>125</v>
      </c>
      <c r="O126" s="1" t="s">
        <v>92</v>
      </c>
      <c r="P126" s="1">
        <v>0.25</v>
      </c>
      <c r="Q126" s="1" t="s">
        <v>106</v>
      </c>
      <c r="R126" s="1">
        <v>0.25</v>
      </c>
      <c r="S126" s="1" t="s">
        <v>106</v>
      </c>
      <c r="T126" s="1">
        <v>0.5</v>
      </c>
      <c r="U126" s="1" t="s">
        <v>106</v>
      </c>
      <c r="V126" s="1" t="s">
        <v>104</v>
      </c>
      <c r="W126" s="1">
        <v>2</v>
      </c>
      <c r="X126" s="1" t="s">
        <v>180</v>
      </c>
      <c r="Y126" s="1">
        <v>0.25</v>
      </c>
      <c r="Z126" s="1" t="s">
        <v>106</v>
      </c>
      <c r="AA126" s="1">
        <v>2</v>
      </c>
      <c r="AB126" s="1">
        <v>0.5</v>
      </c>
      <c r="AC126" s="1">
        <v>0.25</v>
      </c>
      <c r="AD126" s="1" t="s">
        <v>106</v>
      </c>
      <c r="AE126" s="1">
        <v>2</v>
      </c>
      <c r="AF126" s="1" t="s">
        <v>106</v>
      </c>
      <c r="AG126" s="1">
        <v>10</v>
      </c>
      <c r="AH126" s="1" t="s">
        <v>180</v>
      </c>
      <c r="AI126" s="1">
        <f t="shared" si="2"/>
        <v>2</v>
      </c>
      <c r="AJ126" s="1" t="s">
        <v>104</v>
      </c>
      <c r="AK126" s="1" t="s">
        <v>721</v>
      </c>
      <c r="AL126" s="1">
        <v>13</v>
      </c>
      <c r="AM126" s="1">
        <v>2078700</v>
      </c>
      <c r="AN126" s="1">
        <v>29</v>
      </c>
      <c r="AO126" s="1">
        <v>523</v>
      </c>
      <c r="AP126" s="1">
        <v>337163</v>
      </c>
      <c r="AQ126" s="1">
        <v>71679</v>
      </c>
      <c r="AR126" s="1">
        <v>100161</v>
      </c>
      <c r="AS126" s="1">
        <v>598</v>
      </c>
      <c r="AT126" s="1">
        <v>39.6</v>
      </c>
      <c r="AU126" s="1">
        <v>473</v>
      </c>
      <c r="AV126" s="1">
        <v>7</v>
      </c>
      <c r="AW126" s="1">
        <v>25</v>
      </c>
      <c r="AX126" s="1">
        <v>4</v>
      </c>
      <c r="AY126" s="1">
        <v>4</v>
      </c>
      <c r="AZ126" s="1">
        <v>15</v>
      </c>
      <c r="BA126" s="1">
        <v>20</v>
      </c>
      <c r="BB126" s="1">
        <v>28</v>
      </c>
      <c r="BC126" s="1"/>
      <c r="BD126" s="1" t="s">
        <v>97</v>
      </c>
      <c r="BE126" s="1" t="s">
        <v>1038</v>
      </c>
      <c r="BF126" s="1"/>
      <c r="BG126" s="1"/>
      <c r="BH126" s="1"/>
      <c r="BI126" s="1" t="s">
        <v>54</v>
      </c>
      <c r="BJ126" s="1"/>
      <c r="BK126" s="1" t="s">
        <v>54</v>
      </c>
      <c r="BL126" s="1"/>
      <c r="BM126" s="1"/>
      <c r="BN126" s="1" t="s">
        <v>106</v>
      </c>
      <c r="BO126" s="1" t="s">
        <v>106</v>
      </c>
      <c r="BP126" s="1" t="s">
        <v>180</v>
      </c>
      <c r="BQ126" s="1" t="s">
        <v>106</v>
      </c>
      <c r="BR126" s="1" t="s">
        <v>106</v>
      </c>
      <c r="BS126" s="1" t="s">
        <v>180</v>
      </c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 t="s">
        <v>138</v>
      </c>
      <c r="CE126" s="1" t="s">
        <v>88</v>
      </c>
      <c r="CF126" s="1">
        <v>1313</v>
      </c>
      <c r="CG126" s="1" t="s">
        <v>397</v>
      </c>
      <c r="CH126" s="1">
        <v>969</v>
      </c>
      <c r="CI126" s="1">
        <v>7.5568E-4</v>
      </c>
      <c r="CJ126" s="1">
        <v>36</v>
      </c>
      <c r="CK126" s="1">
        <v>34</v>
      </c>
      <c r="CL126" s="1">
        <v>44</v>
      </c>
      <c r="CM126" s="1" t="s">
        <v>106</v>
      </c>
      <c r="CN126" s="1">
        <v>0.25</v>
      </c>
      <c r="CO126" s="1" t="s">
        <v>106</v>
      </c>
      <c r="CP126" s="1">
        <v>0.5</v>
      </c>
      <c r="CQ126" s="1" t="s">
        <v>106</v>
      </c>
      <c r="CR126" s="1">
        <v>0.25</v>
      </c>
      <c r="CS126" s="1" t="s">
        <v>106</v>
      </c>
      <c r="CT126" s="1" t="s">
        <v>119</v>
      </c>
      <c r="CU126" s="1">
        <v>1</v>
      </c>
      <c r="CV126" s="1" t="s">
        <v>106</v>
      </c>
      <c r="CW126" s="1">
        <v>0.06</v>
      </c>
      <c r="CX126" s="1">
        <v>0.5</v>
      </c>
      <c r="CY126" s="1" t="s">
        <v>106</v>
      </c>
    </row>
    <row r="127" spans="1:103" x14ac:dyDescent="0.25">
      <c r="A127" s="3">
        <v>45266</v>
      </c>
      <c r="B127" s="1">
        <v>177</v>
      </c>
      <c r="C127" s="1">
        <v>5945</v>
      </c>
      <c r="D127" s="1" t="s">
        <v>87</v>
      </c>
      <c r="E127" s="1" t="s">
        <v>722</v>
      </c>
      <c r="F127" s="1">
        <v>2022</v>
      </c>
      <c r="G127" s="7">
        <v>44751</v>
      </c>
      <c r="H127" s="1" t="s">
        <v>104</v>
      </c>
      <c r="I127" s="1"/>
      <c r="J127" s="1" t="s">
        <v>1347</v>
      </c>
      <c r="K127" s="1" t="s">
        <v>723</v>
      </c>
      <c r="L127" s="1" t="s">
        <v>1143</v>
      </c>
      <c r="M127" s="1">
        <v>61</v>
      </c>
      <c r="N127" s="1" t="s">
        <v>91</v>
      </c>
      <c r="O127" s="1" t="s">
        <v>92</v>
      </c>
      <c r="P127" s="1">
        <v>1</v>
      </c>
      <c r="Q127" s="1" t="s">
        <v>106</v>
      </c>
      <c r="R127" s="1">
        <v>8</v>
      </c>
      <c r="S127" s="1" t="s">
        <v>180</v>
      </c>
      <c r="T127" s="1">
        <v>8</v>
      </c>
      <c r="U127" s="1" t="s">
        <v>180</v>
      </c>
      <c r="V127" s="1" t="s">
        <v>104</v>
      </c>
      <c r="W127" s="1">
        <v>2</v>
      </c>
      <c r="X127" s="1" t="s">
        <v>180</v>
      </c>
      <c r="Y127" s="1">
        <v>1</v>
      </c>
      <c r="Z127" s="1" t="s">
        <v>180</v>
      </c>
      <c r="AA127" s="1">
        <v>2</v>
      </c>
      <c r="AB127" s="1">
        <v>8</v>
      </c>
      <c r="AC127" s="1">
        <v>16</v>
      </c>
      <c r="AD127" s="1" t="s">
        <v>180</v>
      </c>
      <c r="AE127" s="1">
        <v>16</v>
      </c>
      <c r="AF127" s="1" t="s">
        <v>180</v>
      </c>
      <c r="AG127" s="1">
        <v>80</v>
      </c>
      <c r="AH127" s="1" t="s">
        <v>180</v>
      </c>
      <c r="AI127" s="1">
        <f t="shared" si="2"/>
        <v>7</v>
      </c>
      <c r="AJ127" s="1" t="s">
        <v>88</v>
      </c>
      <c r="AK127" s="1" t="s">
        <v>724</v>
      </c>
      <c r="AL127" s="1">
        <v>23</v>
      </c>
      <c r="AM127" s="1">
        <v>2182873</v>
      </c>
      <c r="AN127" s="1">
        <v>65</v>
      </c>
      <c r="AO127" s="1">
        <v>509</v>
      </c>
      <c r="AP127" s="1">
        <v>158229</v>
      </c>
      <c r="AQ127" s="1">
        <v>33582</v>
      </c>
      <c r="AR127" s="1">
        <v>68650</v>
      </c>
      <c r="AS127" s="1">
        <v>394</v>
      </c>
      <c r="AT127" s="1">
        <v>39.5</v>
      </c>
      <c r="AU127" s="1">
        <v>9332</v>
      </c>
      <c r="AV127" s="1">
        <v>5</v>
      </c>
      <c r="AW127" s="1">
        <v>6</v>
      </c>
      <c r="AX127" s="1">
        <v>19</v>
      </c>
      <c r="AY127" s="1">
        <v>2</v>
      </c>
      <c r="AZ127" s="1">
        <v>6</v>
      </c>
      <c r="BA127" s="1">
        <v>3</v>
      </c>
      <c r="BB127" s="1">
        <v>4</v>
      </c>
      <c r="BC127" s="1" t="s">
        <v>96</v>
      </c>
      <c r="BD127" s="1" t="s">
        <v>97</v>
      </c>
      <c r="BE127" s="1" t="s">
        <v>1036</v>
      </c>
      <c r="BF127" s="1"/>
      <c r="BG127" s="1"/>
      <c r="BH127" s="1"/>
      <c r="BI127" s="1" t="s">
        <v>53</v>
      </c>
      <c r="BJ127" s="1" t="s">
        <v>53</v>
      </c>
      <c r="BK127" s="1"/>
      <c r="BL127" s="1"/>
      <c r="BM127" s="1" t="s">
        <v>192</v>
      </c>
      <c r="BN127" s="1" t="s">
        <v>180</v>
      </c>
      <c r="BO127" s="1" t="s">
        <v>180</v>
      </c>
      <c r="BP127" s="1" t="s">
        <v>180</v>
      </c>
      <c r="BQ127" s="1" t="s">
        <v>106</v>
      </c>
      <c r="BR127" s="1" t="s">
        <v>180</v>
      </c>
      <c r="BS127" s="1" t="s">
        <v>180</v>
      </c>
      <c r="BT127" s="1" t="s">
        <v>725</v>
      </c>
      <c r="BU127" s="1" t="s">
        <v>194</v>
      </c>
      <c r="BV127" s="1" t="s">
        <v>195</v>
      </c>
      <c r="BW127" s="1" t="s">
        <v>196</v>
      </c>
      <c r="BX127" s="1">
        <v>100</v>
      </c>
      <c r="BY127" s="1">
        <v>100</v>
      </c>
      <c r="BZ127" s="1">
        <v>1267</v>
      </c>
      <c r="CA127" s="1">
        <v>2112</v>
      </c>
      <c r="CB127" s="1">
        <v>1</v>
      </c>
      <c r="CC127" s="1">
        <v>846</v>
      </c>
      <c r="CD127" s="1" t="s">
        <v>111</v>
      </c>
      <c r="CE127" s="1" t="s">
        <v>88</v>
      </c>
      <c r="CF127" s="1">
        <v>1313</v>
      </c>
      <c r="CG127" s="1" t="s">
        <v>726</v>
      </c>
      <c r="CH127" s="1">
        <v>943</v>
      </c>
      <c r="CI127" s="1">
        <v>1.41786E-3</v>
      </c>
      <c r="CJ127" s="1">
        <v>34</v>
      </c>
      <c r="CK127" s="1" t="s">
        <v>131</v>
      </c>
      <c r="CL127" s="1">
        <v>56</v>
      </c>
      <c r="CM127" s="1" t="s">
        <v>106</v>
      </c>
      <c r="CN127" s="1">
        <v>1</v>
      </c>
      <c r="CO127" s="1" t="s">
        <v>119</v>
      </c>
      <c r="CP127" s="1">
        <v>1</v>
      </c>
      <c r="CQ127" s="1" t="s">
        <v>106</v>
      </c>
      <c r="CR127" s="1">
        <v>0.5</v>
      </c>
      <c r="CS127" s="1" t="s">
        <v>106</v>
      </c>
      <c r="CT127" s="1" t="s">
        <v>118</v>
      </c>
      <c r="CU127" s="1">
        <v>2.1</v>
      </c>
      <c r="CV127" s="1" t="s">
        <v>119</v>
      </c>
      <c r="CW127" s="1">
        <v>0.5</v>
      </c>
      <c r="CX127" s="1">
        <v>2</v>
      </c>
      <c r="CY127" s="1" t="s">
        <v>106</v>
      </c>
    </row>
    <row r="128" spans="1:103" x14ac:dyDescent="0.25">
      <c r="A128" s="3">
        <v>45266</v>
      </c>
      <c r="B128" s="1">
        <v>179</v>
      </c>
      <c r="C128" s="1">
        <v>6067</v>
      </c>
      <c r="D128" s="1" t="s">
        <v>87</v>
      </c>
      <c r="E128" s="1" t="s">
        <v>727</v>
      </c>
      <c r="F128" s="1">
        <v>2022</v>
      </c>
      <c r="G128" s="7">
        <v>44904</v>
      </c>
      <c r="H128" s="1" t="s">
        <v>104</v>
      </c>
      <c r="I128" s="1"/>
      <c r="J128" s="1" t="s">
        <v>1340</v>
      </c>
      <c r="K128" s="1" t="s">
        <v>728</v>
      </c>
      <c r="L128" s="1" t="s">
        <v>1144</v>
      </c>
      <c r="M128" s="1">
        <v>3</v>
      </c>
      <c r="N128" s="1" t="s">
        <v>91</v>
      </c>
      <c r="O128" s="1" t="s">
        <v>389</v>
      </c>
      <c r="P128" s="1">
        <v>8</v>
      </c>
      <c r="Q128" s="1" t="s">
        <v>180</v>
      </c>
      <c r="R128" s="1">
        <v>2</v>
      </c>
      <c r="S128" s="1" t="s">
        <v>180</v>
      </c>
      <c r="T128" s="1">
        <v>0.5</v>
      </c>
      <c r="U128" s="1" t="s">
        <v>106</v>
      </c>
      <c r="V128" s="1" t="s">
        <v>104</v>
      </c>
      <c r="W128" s="1">
        <v>8</v>
      </c>
      <c r="X128" s="1" t="s">
        <v>180</v>
      </c>
      <c r="Y128" s="1">
        <v>0.25</v>
      </c>
      <c r="Z128" s="1" t="s">
        <v>106</v>
      </c>
      <c r="AA128" s="1">
        <v>2</v>
      </c>
      <c r="AB128" s="1">
        <v>2</v>
      </c>
      <c r="AC128" s="1">
        <v>16</v>
      </c>
      <c r="AD128" s="1" t="s">
        <v>180</v>
      </c>
      <c r="AE128" s="1">
        <v>2</v>
      </c>
      <c r="AF128" s="1" t="s">
        <v>106</v>
      </c>
      <c r="AG128" s="1">
        <v>40</v>
      </c>
      <c r="AH128" s="1" t="s">
        <v>180</v>
      </c>
      <c r="AI128" s="1">
        <v>4</v>
      </c>
      <c r="AJ128" s="1" t="s">
        <v>88</v>
      </c>
      <c r="AK128" s="1" t="s">
        <v>729</v>
      </c>
      <c r="AL128" s="1">
        <v>1</v>
      </c>
      <c r="AM128" s="1">
        <v>2046611</v>
      </c>
      <c r="AN128" s="1">
        <v>41</v>
      </c>
      <c r="AO128" s="1">
        <v>511</v>
      </c>
      <c r="AP128" s="1">
        <v>222495</v>
      </c>
      <c r="AQ128" s="1">
        <v>49917</v>
      </c>
      <c r="AR128" s="1">
        <v>125803</v>
      </c>
      <c r="AS128" s="1">
        <v>199</v>
      </c>
      <c r="AT128" s="1">
        <v>39.700000000000003</v>
      </c>
      <c r="AU128" s="1">
        <v>271</v>
      </c>
      <c r="AV128" s="1">
        <v>4</v>
      </c>
      <c r="AW128" s="1">
        <v>16</v>
      </c>
      <c r="AX128" s="1">
        <v>19</v>
      </c>
      <c r="AY128" s="1">
        <v>15</v>
      </c>
      <c r="AZ128" s="1">
        <v>6</v>
      </c>
      <c r="BA128" s="1">
        <v>20</v>
      </c>
      <c r="BB128" s="1">
        <v>26</v>
      </c>
      <c r="BC128" s="1" t="s">
        <v>96</v>
      </c>
      <c r="BD128" s="1" t="s">
        <v>97</v>
      </c>
      <c r="BE128" s="1" t="s">
        <v>1036</v>
      </c>
      <c r="BF128" s="1"/>
      <c r="BG128" s="1"/>
      <c r="BH128" s="1"/>
      <c r="BI128" s="1" t="s">
        <v>1036</v>
      </c>
      <c r="BJ128" s="1" t="s">
        <v>53</v>
      </c>
      <c r="BK128" s="1" t="s">
        <v>54</v>
      </c>
      <c r="BL128" s="1"/>
      <c r="BM128" s="1"/>
      <c r="BN128" s="1" t="s">
        <v>106</v>
      </c>
      <c r="BO128" s="1" t="s">
        <v>180</v>
      </c>
      <c r="BP128" s="1" t="s">
        <v>180</v>
      </c>
      <c r="BQ128" s="1" t="s">
        <v>106</v>
      </c>
      <c r="BR128" s="1" t="s">
        <v>180</v>
      </c>
      <c r="BS128" s="1" t="s">
        <v>180</v>
      </c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 t="s">
        <v>129</v>
      </c>
      <c r="CE128" s="1" t="s">
        <v>88</v>
      </c>
      <c r="CF128" s="1">
        <v>1313</v>
      </c>
      <c r="CG128" s="1" t="s">
        <v>507</v>
      </c>
      <c r="CH128" s="1">
        <v>981</v>
      </c>
      <c r="CI128" s="1">
        <v>4.5892399999999999E-4</v>
      </c>
      <c r="CJ128" s="1">
        <v>13</v>
      </c>
      <c r="CK128" s="1">
        <v>37</v>
      </c>
      <c r="CL128" s="1">
        <v>36</v>
      </c>
      <c r="CM128" s="1" t="s">
        <v>118</v>
      </c>
      <c r="CN128" s="1">
        <v>8</v>
      </c>
      <c r="CO128" s="1" t="s">
        <v>119</v>
      </c>
      <c r="CP128" s="1">
        <v>1</v>
      </c>
      <c r="CQ128" s="1" t="s">
        <v>106</v>
      </c>
      <c r="CR128" s="1">
        <v>1</v>
      </c>
      <c r="CS128" s="1" t="s">
        <v>106</v>
      </c>
      <c r="CT128" s="1" t="s">
        <v>118</v>
      </c>
      <c r="CU128" s="1">
        <v>2.1</v>
      </c>
      <c r="CV128" s="1" t="s">
        <v>118</v>
      </c>
      <c r="CW128" s="1">
        <v>1</v>
      </c>
      <c r="CX128" s="1">
        <v>4</v>
      </c>
      <c r="CY128" s="1" t="s">
        <v>180</v>
      </c>
    </row>
    <row r="129" spans="1:103" x14ac:dyDescent="0.25">
      <c r="A129" s="3">
        <v>45266</v>
      </c>
      <c r="B129" s="1">
        <v>181</v>
      </c>
      <c r="C129" s="1" t="s">
        <v>730</v>
      </c>
      <c r="D129" s="1" t="s">
        <v>121</v>
      </c>
      <c r="E129" s="1" t="s">
        <v>731</v>
      </c>
      <c r="F129" s="1">
        <v>2022</v>
      </c>
      <c r="G129" s="7">
        <v>44826</v>
      </c>
      <c r="H129" s="1" t="s">
        <v>104</v>
      </c>
      <c r="I129" s="1"/>
      <c r="J129" s="1" t="s">
        <v>1336</v>
      </c>
      <c r="K129" s="1" t="s">
        <v>732</v>
      </c>
      <c r="L129" s="1" t="s">
        <v>1145</v>
      </c>
      <c r="M129" s="1">
        <v>61</v>
      </c>
      <c r="N129" s="1" t="s">
        <v>91</v>
      </c>
      <c r="O129" s="1" t="s">
        <v>164</v>
      </c>
      <c r="P129" s="1">
        <v>2</v>
      </c>
      <c r="Q129" s="1" t="s">
        <v>106</v>
      </c>
      <c r="R129" s="1">
        <v>1</v>
      </c>
      <c r="S129" s="1" t="s">
        <v>106</v>
      </c>
      <c r="T129" s="1">
        <v>1</v>
      </c>
      <c r="U129" s="1" t="s">
        <v>106</v>
      </c>
      <c r="V129" s="1" t="s">
        <v>104</v>
      </c>
      <c r="W129" s="1">
        <v>8</v>
      </c>
      <c r="X129" s="1" t="s">
        <v>180</v>
      </c>
      <c r="Y129" s="1">
        <v>1</v>
      </c>
      <c r="Z129" s="1" t="s">
        <v>180</v>
      </c>
      <c r="AA129" s="1">
        <v>2</v>
      </c>
      <c r="AB129" s="1">
        <v>0.5</v>
      </c>
      <c r="AC129" s="1">
        <v>0.25</v>
      </c>
      <c r="AD129" s="1" t="s">
        <v>106</v>
      </c>
      <c r="AE129" s="1">
        <v>16</v>
      </c>
      <c r="AF129" s="1" t="s">
        <v>180</v>
      </c>
      <c r="AG129" s="1">
        <v>160</v>
      </c>
      <c r="AH129" s="1" t="s">
        <v>180</v>
      </c>
      <c r="AI129" s="1">
        <f t="shared" si="2"/>
        <v>4</v>
      </c>
      <c r="AJ129" s="1" t="s">
        <v>88</v>
      </c>
      <c r="AK129" s="1" t="s">
        <v>733</v>
      </c>
      <c r="AL129" s="1">
        <v>10</v>
      </c>
      <c r="AM129" s="1">
        <v>2120330</v>
      </c>
      <c r="AN129" s="1">
        <v>31</v>
      </c>
      <c r="AO129" s="1">
        <v>610</v>
      </c>
      <c r="AP129" s="1">
        <v>649427</v>
      </c>
      <c r="AQ129" s="1">
        <v>68397</v>
      </c>
      <c r="AR129" s="1">
        <v>200511</v>
      </c>
      <c r="AS129" s="1">
        <v>594</v>
      </c>
      <c r="AT129" s="1">
        <v>39.5</v>
      </c>
      <c r="AU129" s="1">
        <v>15691</v>
      </c>
      <c r="AV129" s="1">
        <v>12</v>
      </c>
      <c r="AW129" s="1">
        <v>19</v>
      </c>
      <c r="AX129" s="1">
        <v>2</v>
      </c>
      <c r="AY129" s="1">
        <v>17</v>
      </c>
      <c r="AZ129" s="1">
        <v>6</v>
      </c>
      <c r="BA129" s="1">
        <v>5</v>
      </c>
      <c r="BB129" s="1">
        <v>14</v>
      </c>
      <c r="BC129" s="1" t="s">
        <v>96</v>
      </c>
      <c r="BD129" s="1" t="s">
        <v>97</v>
      </c>
      <c r="BE129" s="1" t="s">
        <v>1036</v>
      </c>
      <c r="BF129" s="1"/>
      <c r="BG129" s="1"/>
      <c r="BH129" s="1"/>
      <c r="BI129" s="1" t="s">
        <v>53</v>
      </c>
      <c r="BJ129" s="1" t="s">
        <v>53</v>
      </c>
      <c r="BK129" s="1"/>
      <c r="BL129" s="1" t="s">
        <v>115</v>
      </c>
      <c r="BM129" s="1"/>
      <c r="BN129" s="1" t="s">
        <v>106</v>
      </c>
      <c r="BO129" s="1" t="s">
        <v>180</v>
      </c>
      <c r="BP129" s="1" t="s">
        <v>180</v>
      </c>
      <c r="BQ129" s="1" t="s">
        <v>106</v>
      </c>
      <c r="BR129" s="1" t="s">
        <v>180</v>
      </c>
      <c r="BS129" s="1" t="s">
        <v>180</v>
      </c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 t="s">
        <v>189</v>
      </c>
      <c r="CE129" s="1" t="s">
        <v>88</v>
      </c>
      <c r="CF129" s="1">
        <v>1313</v>
      </c>
      <c r="CG129" s="1" t="s">
        <v>284</v>
      </c>
      <c r="CH129" s="1">
        <v>846</v>
      </c>
      <c r="CI129" s="1">
        <v>4.1480900000000001E-3</v>
      </c>
      <c r="CJ129" s="1">
        <v>17</v>
      </c>
      <c r="CK129" s="1">
        <v>9</v>
      </c>
      <c r="CL129" s="1">
        <v>242</v>
      </c>
      <c r="CM129" s="1" t="s">
        <v>106</v>
      </c>
      <c r="CN129" s="1">
        <v>0.25</v>
      </c>
      <c r="CO129" s="1" t="s">
        <v>106</v>
      </c>
      <c r="CP129" s="1">
        <v>0.5</v>
      </c>
      <c r="CQ129" s="1" t="s">
        <v>106</v>
      </c>
      <c r="CR129" s="1">
        <v>0.12</v>
      </c>
      <c r="CS129" s="1" t="s">
        <v>106</v>
      </c>
      <c r="CT129" s="1" t="s">
        <v>106</v>
      </c>
      <c r="CU129" s="1">
        <v>0.5</v>
      </c>
      <c r="CV129" s="1" t="s">
        <v>106</v>
      </c>
      <c r="CW129" s="1">
        <v>0.12</v>
      </c>
      <c r="CX129" s="1">
        <v>0.5</v>
      </c>
      <c r="CY129" s="1" t="s">
        <v>106</v>
      </c>
    </row>
    <row r="130" spans="1:103" x14ac:dyDescent="0.25">
      <c r="A130" s="3">
        <v>45266</v>
      </c>
      <c r="B130" s="1">
        <v>182</v>
      </c>
      <c r="C130" s="1">
        <v>6329</v>
      </c>
      <c r="D130" s="1" t="s">
        <v>87</v>
      </c>
      <c r="E130" s="1" t="s">
        <v>734</v>
      </c>
      <c r="F130" s="1">
        <v>2022</v>
      </c>
      <c r="G130" s="7">
        <v>44825</v>
      </c>
      <c r="H130" s="1" t="s">
        <v>104</v>
      </c>
      <c r="I130" s="1"/>
      <c r="J130" s="1" t="s">
        <v>1337</v>
      </c>
      <c r="K130" s="1" t="s">
        <v>735</v>
      </c>
      <c r="L130" s="1" t="s">
        <v>1146</v>
      </c>
      <c r="M130" s="1">
        <v>4</v>
      </c>
      <c r="N130" s="1" t="s">
        <v>91</v>
      </c>
      <c r="O130" s="1" t="s">
        <v>389</v>
      </c>
      <c r="P130" s="1">
        <v>0.5</v>
      </c>
      <c r="Q130" s="1" t="s">
        <v>106</v>
      </c>
      <c r="R130" s="1">
        <v>0.12</v>
      </c>
      <c r="S130" s="1" t="s">
        <v>106</v>
      </c>
      <c r="T130" s="1">
        <v>0.5</v>
      </c>
      <c r="U130" s="1" t="s">
        <v>106</v>
      </c>
      <c r="V130" s="1" t="s">
        <v>104</v>
      </c>
      <c r="W130" s="1">
        <v>8</v>
      </c>
      <c r="X130" s="1" t="s">
        <v>180</v>
      </c>
      <c r="Y130" s="1">
        <v>1</v>
      </c>
      <c r="Z130" s="1" t="s">
        <v>180</v>
      </c>
      <c r="AA130" s="1">
        <v>2</v>
      </c>
      <c r="AB130" s="1">
        <v>0.5</v>
      </c>
      <c r="AC130" s="1">
        <v>4</v>
      </c>
      <c r="AD130" s="1" t="s">
        <v>180</v>
      </c>
      <c r="AE130" s="1">
        <v>2</v>
      </c>
      <c r="AF130" s="1" t="s">
        <v>106</v>
      </c>
      <c r="AG130" s="1">
        <v>160</v>
      </c>
      <c r="AH130" s="1" t="s">
        <v>180</v>
      </c>
      <c r="AI130" s="1">
        <f t="shared" si="2"/>
        <v>4</v>
      </c>
      <c r="AJ130" s="1" t="s">
        <v>88</v>
      </c>
      <c r="AK130" s="1" t="s">
        <v>736</v>
      </c>
      <c r="AL130" s="1">
        <v>10</v>
      </c>
      <c r="AM130" s="1">
        <v>2117256</v>
      </c>
      <c r="AN130" s="1">
        <v>27</v>
      </c>
      <c r="AO130" s="1">
        <v>724</v>
      </c>
      <c r="AP130" s="1">
        <v>455957</v>
      </c>
      <c r="AQ130" s="1">
        <v>78416</v>
      </c>
      <c r="AR130" s="1">
        <v>159129</v>
      </c>
      <c r="AS130" s="1">
        <v>395</v>
      </c>
      <c r="AT130" s="1">
        <v>39.5</v>
      </c>
      <c r="AU130" s="1">
        <v>15691</v>
      </c>
      <c r="AV130" s="1">
        <v>12</v>
      </c>
      <c r="AW130" s="1">
        <v>19</v>
      </c>
      <c r="AX130" s="1">
        <v>2</v>
      </c>
      <c r="AY130" s="1">
        <v>17</v>
      </c>
      <c r="AZ130" s="1">
        <v>6</v>
      </c>
      <c r="BA130" s="1">
        <v>5</v>
      </c>
      <c r="BB130" s="1">
        <v>14</v>
      </c>
      <c r="BC130" s="1" t="s">
        <v>96</v>
      </c>
      <c r="BD130" s="1" t="s">
        <v>97</v>
      </c>
      <c r="BE130" s="1" t="s">
        <v>1036</v>
      </c>
      <c r="BF130" s="1"/>
      <c r="BG130" s="1"/>
      <c r="BH130" s="1"/>
      <c r="BI130" s="1" t="s">
        <v>53</v>
      </c>
      <c r="BJ130" s="1" t="s">
        <v>53</v>
      </c>
      <c r="BK130" s="1"/>
      <c r="BL130" s="1" t="s">
        <v>115</v>
      </c>
      <c r="BM130" s="1"/>
      <c r="BN130" s="1" t="s">
        <v>106</v>
      </c>
      <c r="BO130" s="1" t="s">
        <v>180</v>
      </c>
      <c r="BP130" s="1" t="s">
        <v>180</v>
      </c>
      <c r="BQ130" s="1" t="s">
        <v>106</v>
      </c>
      <c r="BR130" s="1" t="s">
        <v>180</v>
      </c>
      <c r="BS130" s="1" t="s">
        <v>180</v>
      </c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 t="s">
        <v>189</v>
      </c>
      <c r="CE130" s="1" t="s">
        <v>88</v>
      </c>
      <c r="CF130" s="1">
        <v>1313</v>
      </c>
      <c r="CG130" s="1" t="s">
        <v>284</v>
      </c>
      <c r="CH130" s="1">
        <v>847</v>
      </c>
      <c r="CI130" s="1">
        <v>4.1176199999999998E-3</v>
      </c>
      <c r="CJ130" s="1">
        <v>17</v>
      </c>
      <c r="CK130" s="1">
        <v>9</v>
      </c>
      <c r="CL130" s="1">
        <v>242</v>
      </c>
      <c r="CM130" s="1" t="s">
        <v>106</v>
      </c>
      <c r="CN130" s="1">
        <v>0.25</v>
      </c>
      <c r="CO130" s="1" t="s">
        <v>106</v>
      </c>
      <c r="CP130" s="1">
        <v>0.5</v>
      </c>
      <c r="CQ130" s="1" t="s">
        <v>106</v>
      </c>
      <c r="CR130" s="1">
        <v>0.12</v>
      </c>
      <c r="CS130" s="1" t="s">
        <v>106</v>
      </c>
      <c r="CT130" s="1" t="s">
        <v>106</v>
      </c>
      <c r="CU130" s="1">
        <v>0.5</v>
      </c>
      <c r="CV130" s="1" t="s">
        <v>106</v>
      </c>
      <c r="CW130" s="1">
        <v>0.12</v>
      </c>
      <c r="CX130" s="1">
        <v>0.5</v>
      </c>
      <c r="CY130" s="1" t="s">
        <v>106</v>
      </c>
    </row>
    <row r="131" spans="1:103" x14ac:dyDescent="0.25">
      <c r="A131" s="3">
        <v>45266</v>
      </c>
      <c r="B131" s="1">
        <v>183</v>
      </c>
      <c r="C131" s="1">
        <v>6365</v>
      </c>
      <c r="D131" s="1" t="s">
        <v>87</v>
      </c>
      <c r="E131" s="1" t="s">
        <v>737</v>
      </c>
      <c r="F131" s="1">
        <v>2022</v>
      </c>
      <c r="G131" s="7">
        <v>44826</v>
      </c>
      <c r="H131" s="1" t="s">
        <v>104</v>
      </c>
      <c r="I131" s="1"/>
      <c r="J131" s="1" t="s">
        <v>1338</v>
      </c>
      <c r="K131" s="1" t="s">
        <v>738</v>
      </c>
      <c r="L131" s="1" t="s">
        <v>1147</v>
      </c>
      <c r="M131" s="1">
        <v>10</v>
      </c>
      <c r="N131" s="1" t="s">
        <v>91</v>
      </c>
      <c r="O131" s="1" t="s">
        <v>92</v>
      </c>
      <c r="P131" s="1">
        <v>4</v>
      </c>
      <c r="Q131" s="1" t="s">
        <v>180</v>
      </c>
      <c r="R131" s="1">
        <v>1</v>
      </c>
      <c r="S131" s="1" t="s">
        <v>106</v>
      </c>
      <c r="T131" s="1">
        <v>1</v>
      </c>
      <c r="U131" s="1" t="s">
        <v>106</v>
      </c>
      <c r="V131" s="1" t="s">
        <v>104</v>
      </c>
      <c r="W131" s="1">
        <v>8</v>
      </c>
      <c r="X131" s="1" t="s">
        <v>180</v>
      </c>
      <c r="Y131" s="1">
        <v>1</v>
      </c>
      <c r="Z131" s="1" t="s">
        <v>180</v>
      </c>
      <c r="AA131" s="1">
        <v>2</v>
      </c>
      <c r="AB131" s="1">
        <v>0.5</v>
      </c>
      <c r="AC131" s="1">
        <v>16</v>
      </c>
      <c r="AD131" s="1" t="s">
        <v>180</v>
      </c>
      <c r="AE131" s="1">
        <v>2</v>
      </c>
      <c r="AF131" s="1" t="s">
        <v>106</v>
      </c>
      <c r="AG131" s="1">
        <v>160</v>
      </c>
      <c r="AH131" s="1" t="s">
        <v>180</v>
      </c>
      <c r="AI131" s="1">
        <f t="shared" ref="AI131:AI194" si="3">COUNTIF(P131:AH131, "NS")</f>
        <v>5</v>
      </c>
      <c r="AJ131" s="1" t="s">
        <v>88</v>
      </c>
      <c r="AK131" s="1" t="s">
        <v>739</v>
      </c>
      <c r="AL131" s="1">
        <v>1</v>
      </c>
      <c r="AM131" s="1">
        <v>2106209</v>
      </c>
      <c r="AN131" s="1">
        <v>68</v>
      </c>
      <c r="AO131" s="1">
        <v>511</v>
      </c>
      <c r="AP131" s="1">
        <v>223090</v>
      </c>
      <c r="AQ131" s="1">
        <v>30973</v>
      </c>
      <c r="AR131" s="1">
        <v>97049</v>
      </c>
      <c r="AS131" s="1">
        <v>492</v>
      </c>
      <c r="AT131" s="1">
        <v>39.700000000000003</v>
      </c>
      <c r="AU131" s="1">
        <v>2697</v>
      </c>
      <c r="AV131" s="1">
        <v>4</v>
      </c>
      <c r="AW131" s="1">
        <v>16</v>
      </c>
      <c r="AX131" s="1">
        <v>19</v>
      </c>
      <c r="AY131" s="1">
        <v>15</v>
      </c>
      <c r="AZ131" s="1">
        <v>6</v>
      </c>
      <c r="BA131" s="1">
        <v>20</v>
      </c>
      <c r="BB131" s="1">
        <v>252</v>
      </c>
      <c r="BC131" s="1" t="s">
        <v>96</v>
      </c>
      <c r="BD131" s="1" t="s">
        <v>97</v>
      </c>
      <c r="BE131" s="1" t="s">
        <v>1036</v>
      </c>
      <c r="BF131" s="1"/>
      <c r="BG131" s="1" t="s">
        <v>740</v>
      </c>
      <c r="BH131" s="1"/>
      <c r="BI131" s="1" t="s">
        <v>1036</v>
      </c>
      <c r="BJ131" s="1" t="s">
        <v>53</v>
      </c>
      <c r="BK131" s="1" t="s">
        <v>54</v>
      </c>
      <c r="BL131" s="1"/>
      <c r="BM131" s="1"/>
      <c r="BN131" s="1" t="s">
        <v>106</v>
      </c>
      <c r="BO131" s="1" t="s">
        <v>180</v>
      </c>
      <c r="BP131" s="1" t="s">
        <v>180</v>
      </c>
      <c r="BQ131" s="1" t="s">
        <v>180</v>
      </c>
      <c r="BR131" s="1" t="s">
        <v>180</v>
      </c>
      <c r="BS131" s="1" t="s">
        <v>180</v>
      </c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 t="s">
        <v>129</v>
      </c>
      <c r="CE131" s="1" t="s">
        <v>88</v>
      </c>
      <c r="CF131" s="1">
        <v>1313</v>
      </c>
      <c r="CG131" s="1" t="s">
        <v>130</v>
      </c>
      <c r="CH131" s="1">
        <v>943</v>
      </c>
      <c r="CI131" s="1">
        <v>1.41786E-3</v>
      </c>
      <c r="CJ131" s="1">
        <v>13</v>
      </c>
      <c r="CK131" s="1" t="s">
        <v>131</v>
      </c>
      <c r="CL131" s="1">
        <v>8</v>
      </c>
      <c r="CM131" s="1" t="s">
        <v>118</v>
      </c>
      <c r="CN131" s="1">
        <v>8</v>
      </c>
      <c r="CO131" s="1" t="s">
        <v>119</v>
      </c>
      <c r="CP131" s="1">
        <v>1</v>
      </c>
      <c r="CQ131" s="1" t="s">
        <v>106</v>
      </c>
      <c r="CR131" s="1">
        <v>1</v>
      </c>
      <c r="CS131" s="1" t="s">
        <v>106</v>
      </c>
      <c r="CT131" s="1" t="s">
        <v>118</v>
      </c>
      <c r="CU131" s="1">
        <v>2.1</v>
      </c>
      <c r="CV131" s="1" t="s">
        <v>118</v>
      </c>
      <c r="CW131" s="1">
        <v>1</v>
      </c>
      <c r="CX131" s="1">
        <v>4</v>
      </c>
      <c r="CY131" s="1" t="s">
        <v>180</v>
      </c>
    </row>
    <row r="132" spans="1:103" x14ac:dyDescent="0.25">
      <c r="A132" s="3">
        <v>44881</v>
      </c>
      <c r="B132" s="1">
        <v>184</v>
      </c>
      <c r="C132" s="1">
        <v>6545</v>
      </c>
      <c r="D132" s="1" t="s">
        <v>87</v>
      </c>
      <c r="E132" s="1" t="s">
        <v>741</v>
      </c>
      <c r="F132" s="1">
        <v>2022</v>
      </c>
      <c r="G132" s="7">
        <v>44832</v>
      </c>
      <c r="H132" s="1" t="s">
        <v>104</v>
      </c>
      <c r="I132" s="1" t="s">
        <v>283</v>
      </c>
      <c r="J132" s="1" t="s">
        <v>1272</v>
      </c>
      <c r="K132" s="1" t="s">
        <v>742</v>
      </c>
      <c r="L132" s="1" t="s">
        <v>1148</v>
      </c>
      <c r="M132" s="1">
        <v>32</v>
      </c>
      <c r="N132" s="1" t="s">
        <v>91</v>
      </c>
      <c r="O132" s="1" t="s">
        <v>462</v>
      </c>
      <c r="P132" s="1">
        <v>2</v>
      </c>
      <c r="Q132" s="1" t="s">
        <v>106</v>
      </c>
      <c r="R132" s="1">
        <v>1</v>
      </c>
      <c r="S132" s="1" t="s">
        <v>106</v>
      </c>
      <c r="T132" s="1">
        <v>0.25</v>
      </c>
      <c r="U132" s="1" t="s">
        <v>106</v>
      </c>
      <c r="V132" s="1" t="s">
        <v>104</v>
      </c>
      <c r="W132" s="1">
        <v>0.12</v>
      </c>
      <c r="X132" s="1" t="s">
        <v>106</v>
      </c>
      <c r="Y132" s="1">
        <v>0.25</v>
      </c>
      <c r="Z132" s="1" t="s">
        <v>106</v>
      </c>
      <c r="AA132" s="1">
        <v>2</v>
      </c>
      <c r="AB132" s="1">
        <v>0.5</v>
      </c>
      <c r="AC132" s="1">
        <v>0.25</v>
      </c>
      <c r="AD132" s="1" t="s">
        <v>106</v>
      </c>
      <c r="AE132" s="1">
        <v>2</v>
      </c>
      <c r="AF132" s="1" t="s">
        <v>106</v>
      </c>
      <c r="AG132" s="1">
        <v>160</v>
      </c>
      <c r="AH132" s="1" t="s">
        <v>106</v>
      </c>
      <c r="AI132" s="1">
        <f t="shared" si="3"/>
        <v>0</v>
      </c>
      <c r="AJ132" s="1" t="s">
        <v>104</v>
      </c>
      <c r="AK132" s="1" t="s">
        <v>743</v>
      </c>
      <c r="AL132" s="1">
        <v>48</v>
      </c>
      <c r="AM132" s="1">
        <v>2054057</v>
      </c>
      <c r="AN132" s="1">
        <v>39</v>
      </c>
      <c r="AO132" s="1">
        <v>511</v>
      </c>
      <c r="AP132" s="1">
        <v>308406</v>
      </c>
      <c r="AQ132" s="1">
        <v>52668</v>
      </c>
      <c r="AR132" s="1">
        <v>125581</v>
      </c>
      <c r="AS132" s="1">
        <v>893</v>
      </c>
      <c r="AT132" s="1">
        <v>39.700000000000003</v>
      </c>
      <c r="AU132" s="1">
        <v>7629</v>
      </c>
      <c r="AV132" s="1">
        <v>10</v>
      </c>
      <c r="AW132" s="1">
        <v>10</v>
      </c>
      <c r="AX132" s="1">
        <v>47</v>
      </c>
      <c r="AY132" s="1">
        <v>16</v>
      </c>
      <c r="AZ132" s="1">
        <v>6</v>
      </c>
      <c r="BA132" s="1">
        <v>14</v>
      </c>
      <c r="BB132" s="1">
        <v>8</v>
      </c>
      <c r="BC132" s="1" t="s">
        <v>96</v>
      </c>
      <c r="BD132" s="1" t="s">
        <v>97</v>
      </c>
      <c r="BE132" s="1" t="s">
        <v>1036</v>
      </c>
      <c r="BF132" s="1"/>
      <c r="BG132" s="1"/>
      <c r="BH132" s="1"/>
      <c r="BI132" s="1"/>
      <c r="BJ132" s="1"/>
      <c r="BK132" s="1"/>
      <c r="BL132" s="1"/>
      <c r="BM132" s="1"/>
      <c r="BN132" s="1" t="s">
        <v>106</v>
      </c>
      <c r="BO132" s="1" t="s">
        <v>106</v>
      </c>
      <c r="BP132" s="1" t="s">
        <v>106</v>
      </c>
      <c r="BQ132" s="1" t="s">
        <v>106</v>
      </c>
      <c r="BR132" s="1" t="s">
        <v>106</v>
      </c>
      <c r="BS132" s="1" t="s">
        <v>180</v>
      </c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 t="s">
        <v>283</v>
      </c>
      <c r="CE132" s="1" t="s">
        <v>104</v>
      </c>
      <c r="CF132" s="1">
        <v>1313</v>
      </c>
      <c r="CG132" s="1" t="s">
        <v>204</v>
      </c>
      <c r="CH132" s="1">
        <v>857</v>
      </c>
      <c r="CI132" s="1">
        <v>3.8158300000000001E-3</v>
      </c>
      <c r="CJ132" s="1">
        <v>17</v>
      </c>
      <c r="CK132" s="1">
        <v>16</v>
      </c>
      <c r="CL132" s="1" t="s">
        <v>131</v>
      </c>
      <c r="CM132" s="1" t="s">
        <v>106</v>
      </c>
      <c r="CN132" s="1">
        <v>1</v>
      </c>
      <c r="CO132" s="1" t="s">
        <v>106</v>
      </c>
      <c r="CP132" s="1">
        <v>0.5</v>
      </c>
      <c r="CQ132" s="1" t="s">
        <v>106</v>
      </c>
      <c r="CR132" s="1">
        <v>0.5</v>
      </c>
      <c r="CS132" s="1" t="s">
        <v>106</v>
      </c>
      <c r="CT132" s="1" t="s">
        <v>118</v>
      </c>
      <c r="CU132" s="1">
        <v>2.1</v>
      </c>
      <c r="CV132" s="1" t="s">
        <v>106</v>
      </c>
      <c r="CW132" s="1">
        <v>0.25</v>
      </c>
      <c r="CX132" s="1">
        <v>1</v>
      </c>
      <c r="CY132" s="1" t="s">
        <v>106</v>
      </c>
    </row>
    <row r="133" spans="1:103" x14ac:dyDescent="0.25">
      <c r="A133" s="3">
        <v>45266</v>
      </c>
      <c r="B133" s="1">
        <v>185</v>
      </c>
      <c r="C133" s="1">
        <v>6517</v>
      </c>
      <c r="D133" s="1" t="s">
        <v>87</v>
      </c>
      <c r="E133" s="1" t="s">
        <v>744</v>
      </c>
      <c r="F133" s="1">
        <v>2022</v>
      </c>
      <c r="G133" s="7">
        <v>44831</v>
      </c>
      <c r="H133" s="1" t="s">
        <v>104</v>
      </c>
      <c r="I133" s="1"/>
      <c r="J133" s="1" t="s">
        <v>1344</v>
      </c>
      <c r="K133" s="1" t="s">
        <v>745</v>
      </c>
      <c r="L133" s="1" t="s">
        <v>1149</v>
      </c>
      <c r="M133" s="1">
        <v>70</v>
      </c>
      <c r="N133" s="1" t="s">
        <v>91</v>
      </c>
      <c r="O133" s="1" t="s">
        <v>92</v>
      </c>
      <c r="P133" s="1">
        <v>0.06</v>
      </c>
      <c r="Q133" s="1" t="s">
        <v>106</v>
      </c>
      <c r="R133" s="1">
        <v>0.12</v>
      </c>
      <c r="S133" s="1" t="s">
        <v>106</v>
      </c>
      <c r="T133" s="1">
        <v>0.5</v>
      </c>
      <c r="U133" s="1" t="s">
        <v>106</v>
      </c>
      <c r="V133" s="1" t="s">
        <v>104</v>
      </c>
      <c r="W133" s="1">
        <v>0.12</v>
      </c>
      <c r="X133" s="1" t="s">
        <v>106</v>
      </c>
      <c r="Y133" s="1">
        <v>0.25</v>
      </c>
      <c r="Z133" s="1" t="s">
        <v>106</v>
      </c>
      <c r="AA133" s="1">
        <v>2</v>
      </c>
      <c r="AB133" s="1">
        <v>0.5</v>
      </c>
      <c r="AC133" s="1">
        <v>0.25</v>
      </c>
      <c r="AD133" s="1" t="s">
        <v>106</v>
      </c>
      <c r="AE133" s="1">
        <v>2</v>
      </c>
      <c r="AF133" s="1" t="s">
        <v>106</v>
      </c>
      <c r="AG133" s="1">
        <v>10</v>
      </c>
      <c r="AH133" s="1" t="s">
        <v>180</v>
      </c>
      <c r="AI133" s="1">
        <f t="shared" si="3"/>
        <v>1</v>
      </c>
      <c r="AJ133" s="1" t="s">
        <v>104</v>
      </c>
      <c r="AK133" s="1" t="s">
        <v>746</v>
      </c>
      <c r="AL133" s="1">
        <v>371</v>
      </c>
      <c r="AM133" s="1">
        <v>1994000</v>
      </c>
      <c r="AN133" s="1">
        <v>41</v>
      </c>
      <c r="AO133" s="1">
        <v>540</v>
      </c>
      <c r="AP133" s="1">
        <v>230199</v>
      </c>
      <c r="AQ133" s="1">
        <v>48634</v>
      </c>
      <c r="AR133" s="1">
        <v>100482</v>
      </c>
      <c r="AS133" s="1">
        <v>199</v>
      </c>
      <c r="AT133" s="1">
        <v>39.700000000000003</v>
      </c>
      <c r="AU133" s="1">
        <v>14072</v>
      </c>
      <c r="AV133" s="1">
        <v>467</v>
      </c>
      <c r="AW133" s="1">
        <v>32</v>
      </c>
      <c r="AX133" s="1">
        <v>165</v>
      </c>
      <c r="AY133" s="1">
        <v>1</v>
      </c>
      <c r="AZ133" s="1">
        <v>6</v>
      </c>
      <c r="BA133" s="1">
        <v>1</v>
      </c>
      <c r="BB133" s="1">
        <v>14</v>
      </c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 t="s">
        <v>106</v>
      </c>
      <c r="BO133" s="1" t="s">
        <v>106</v>
      </c>
      <c r="BP133" s="1" t="s">
        <v>106</v>
      </c>
      <c r="BQ133" s="1" t="s">
        <v>106</v>
      </c>
      <c r="BR133" s="1" t="s">
        <v>106</v>
      </c>
      <c r="BS133" s="1" t="s">
        <v>106</v>
      </c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>
        <v>3</v>
      </c>
      <c r="CE133" s="1" t="s">
        <v>88</v>
      </c>
      <c r="CF133" s="1">
        <v>1313</v>
      </c>
      <c r="CG133" s="1" t="s">
        <v>747</v>
      </c>
      <c r="CH133" s="1">
        <v>983</v>
      </c>
      <c r="CI133" s="1">
        <v>4.0999199999999997E-4</v>
      </c>
      <c r="CJ133" s="1">
        <v>0</v>
      </c>
      <c r="CK133" s="1">
        <v>0</v>
      </c>
      <c r="CL133" s="1">
        <v>3</v>
      </c>
      <c r="CM133" s="1" t="s">
        <v>106</v>
      </c>
      <c r="CN133" s="1">
        <v>0.03</v>
      </c>
      <c r="CO133" s="1" t="s">
        <v>106</v>
      </c>
      <c r="CP133" s="1">
        <v>0.5</v>
      </c>
      <c r="CQ133" s="1" t="s">
        <v>106</v>
      </c>
      <c r="CR133" s="1">
        <v>0.06</v>
      </c>
      <c r="CS133" s="1" t="s">
        <v>106</v>
      </c>
      <c r="CT133" s="1" t="s">
        <v>106</v>
      </c>
      <c r="CU133" s="1">
        <v>0.5</v>
      </c>
      <c r="CV133" s="1" t="s">
        <v>106</v>
      </c>
      <c r="CW133" s="1">
        <v>0.06</v>
      </c>
      <c r="CX133" s="1">
        <v>0.03</v>
      </c>
      <c r="CY133" s="1" t="s">
        <v>106</v>
      </c>
    </row>
    <row r="134" spans="1:103" x14ac:dyDescent="0.25">
      <c r="A134" s="3">
        <v>45266</v>
      </c>
      <c r="B134" s="1">
        <v>186</v>
      </c>
      <c r="C134" s="1" t="s">
        <v>748</v>
      </c>
      <c r="D134" s="1" t="s">
        <v>121</v>
      </c>
      <c r="E134" s="1" t="s">
        <v>749</v>
      </c>
      <c r="F134" s="1">
        <v>2022</v>
      </c>
      <c r="G134" s="7">
        <v>44831</v>
      </c>
      <c r="H134" s="1" t="s">
        <v>104</v>
      </c>
      <c r="I134" s="1"/>
      <c r="J134" s="1" t="s">
        <v>1345</v>
      </c>
      <c r="K134" s="1" t="s">
        <v>750</v>
      </c>
      <c r="L134" s="1" t="s">
        <v>1150</v>
      </c>
      <c r="M134" s="1">
        <v>38</v>
      </c>
      <c r="N134" s="1" t="s">
        <v>91</v>
      </c>
      <c r="O134" s="1" t="s">
        <v>164</v>
      </c>
      <c r="P134" s="1">
        <v>0.06</v>
      </c>
      <c r="Q134" s="1" t="s">
        <v>106</v>
      </c>
      <c r="R134" s="1"/>
      <c r="S134" s="1"/>
      <c r="T134" s="1">
        <v>0.5</v>
      </c>
      <c r="U134" s="1" t="s">
        <v>106</v>
      </c>
      <c r="V134" s="1" t="s">
        <v>104</v>
      </c>
      <c r="W134" s="1">
        <v>2</v>
      </c>
      <c r="X134" s="1" t="s">
        <v>180</v>
      </c>
      <c r="Y134" s="1">
        <v>0.25</v>
      </c>
      <c r="Z134" s="1" t="s">
        <v>106</v>
      </c>
      <c r="AA134" s="1">
        <v>2</v>
      </c>
      <c r="AB134" s="1">
        <v>0.25</v>
      </c>
      <c r="AC134" s="1">
        <v>0.5</v>
      </c>
      <c r="AD134" s="1" t="s">
        <v>106</v>
      </c>
      <c r="AE134" s="1"/>
      <c r="AF134" s="1" t="s">
        <v>106</v>
      </c>
      <c r="AG134" s="1">
        <v>80</v>
      </c>
      <c r="AH134" s="1" t="s">
        <v>106</v>
      </c>
      <c r="AI134" s="1">
        <f t="shared" si="3"/>
        <v>1</v>
      </c>
      <c r="AJ134" s="1" t="s">
        <v>104</v>
      </c>
      <c r="AK134" s="1" t="s">
        <v>751</v>
      </c>
      <c r="AL134" s="1">
        <v>10</v>
      </c>
      <c r="AM134" s="1">
        <v>2162600</v>
      </c>
      <c r="AN134" s="1">
        <v>51</v>
      </c>
      <c r="AO134" s="1">
        <v>502</v>
      </c>
      <c r="AP134" s="1">
        <v>170438</v>
      </c>
      <c r="AQ134" s="1">
        <v>42403</v>
      </c>
      <c r="AR134" s="1">
        <v>87513</v>
      </c>
      <c r="AS134" s="1">
        <v>397</v>
      </c>
      <c r="AT134" s="1">
        <v>39.5</v>
      </c>
      <c r="AU134" s="1">
        <v>12474</v>
      </c>
      <c r="AV134" s="1">
        <v>12</v>
      </c>
      <c r="AW134" s="1">
        <v>19</v>
      </c>
      <c r="AX134" s="1">
        <v>8</v>
      </c>
      <c r="AY134" s="1">
        <v>83</v>
      </c>
      <c r="AZ134" s="1">
        <v>6</v>
      </c>
      <c r="BA134" s="1">
        <v>146</v>
      </c>
      <c r="BB134" s="1">
        <v>14</v>
      </c>
      <c r="BC134" s="1"/>
      <c r="BD134" s="1" t="s">
        <v>97</v>
      </c>
      <c r="BE134" s="1" t="s">
        <v>1038</v>
      </c>
      <c r="BF134" s="1"/>
      <c r="BG134" s="1"/>
      <c r="BH134" s="1"/>
      <c r="BI134" s="1" t="s">
        <v>54</v>
      </c>
      <c r="BJ134" s="1"/>
      <c r="BK134" s="1" t="s">
        <v>54</v>
      </c>
      <c r="BL134" s="1" t="s">
        <v>128</v>
      </c>
      <c r="BM134" s="1"/>
      <c r="BN134" s="1" t="s">
        <v>106</v>
      </c>
      <c r="BO134" s="1" t="s">
        <v>106</v>
      </c>
      <c r="BP134" s="1" t="s">
        <v>180</v>
      </c>
      <c r="BQ134" s="1" t="s">
        <v>106</v>
      </c>
      <c r="BR134" s="1" t="s">
        <v>180</v>
      </c>
      <c r="BS134" s="1" t="s">
        <v>180</v>
      </c>
      <c r="BT134" s="1" t="s">
        <v>752</v>
      </c>
      <c r="BU134" s="1" t="s">
        <v>100</v>
      </c>
      <c r="BV134" s="1" t="s">
        <v>101</v>
      </c>
      <c r="BW134" s="1" t="s">
        <v>102</v>
      </c>
      <c r="BX134" s="1">
        <v>99.834000000000003</v>
      </c>
      <c r="BY134" s="1">
        <v>100</v>
      </c>
      <c r="BZ134" s="1">
        <v>20275</v>
      </c>
      <c r="CA134" s="1">
        <v>21480</v>
      </c>
      <c r="CB134" s="1">
        <v>1206</v>
      </c>
      <c r="CC134" s="1">
        <v>1</v>
      </c>
      <c r="CD134" s="1" t="s">
        <v>116</v>
      </c>
      <c r="CE134" s="1" t="s">
        <v>88</v>
      </c>
      <c r="CF134" s="1">
        <v>1313</v>
      </c>
      <c r="CG134" s="1" t="s">
        <v>753</v>
      </c>
      <c r="CH134" s="1">
        <v>869</v>
      </c>
      <c r="CI134" s="1">
        <v>3.4604000000000002E-3</v>
      </c>
      <c r="CJ134" s="1">
        <v>17</v>
      </c>
      <c r="CK134" s="1">
        <v>15</v>
      </c>
      <c r="CL134" s="1" t="s">
        <v>131</v>
      </c>
      <c r="CM134" s="1" t="s">
        <v>106</v>
      </c>
      <c r="CN134" s="1">
        <v>0.12</v>
      </c>
      <c r="CO134" s="1" t="s">
        <v>106</v>
      </c>
      <c r="CP134" s="1">
        <v>0.5</v>
      </c>
      <c r="CQ134" s="1" t="s">
        <v>106</v>
      </c>
      <c r="CR134" s="1">
        <v>0.12</v>
      </c>
      <c r="CS134" s="1" t="s">
        <v>106</v>
      </c>
      <c r="CT134" s="1" t="s">
        <v>106</v>
      </c>
      <c r="CU134" s="1">
        <v>0.5</v>
      </c>
      <c r="CV134" s="1" t="s">
        <v>106</v>
      </c>
      <c r="CW134" s="1">
        <v>0.12</v>
      </c>
      <c r="CX134" s="1">
        <v>0.5</v>
      </c>
      <c r="CY134" s="1" t="s">
        <v>106</v>
      </c>
    </row>
    <row r="135" spans="1:103" x14ac:dyDescent="0.25">
      <c r="A135" s="3">
        <v>45266</v>
      </c>
      <c r="B135" s="1">
        <v>187</v>
      </c>
      <c r="C135" s="1" t="s">
        <v>754</v>
      </c>
      <c r="D135" s="1" t="s">
        <v>121</v>
      </c>
      <c r="E135" s="1" t="s">
        <v>755</v>
      </c>
      <c r="F135" s="1">
        <v>2022</v>
      </c>
      <c r="G135" s="7">
        <v>44844</v>
      </c>
      <c r="H135" s="1" t="s">
        <v>104</v>
      </c>
      <c r="I135" s="1"/>
      <c r="J135" s="1" t="s">
        <v>1346</v>
      </c>
      <c r="K135" s="1" t="s">
        <v>756</v>
      </c>
      <c r="L135" s="1" t="s">
        <v>1151</v>
      </c>
      <c r="M135" s="1">
        <v>38</v>
      </c>
      <c r="N135" s="1" t="s">
        <v>91</v>
      </c>
      <c r="O135" s="1" t="s">
        <v>164</v>
      </c>
      <c r="P135" s="1">
        <v>1</v>
      </c>
      <c r="Q135" s="1" t="s">
        <v>106</v>
      </c>
      <c r="R135" s="1">
        <v>1</v>
      </c>
      <c r="S135" s="1" t="s">
        <v>106</v>
      </c>
      <c r="T135" s="1">
        <v>1</v>
      </c>
      <c r="U135" s="1" t="s">
        <v>106</v>
      </c>
      <c r="V135" s="1" t="s">
        <v>104</v>
      </c>
      <c r="W135" s="1">
        <v>8</v>
      </c>
      <c r="X135" s="1" t="s">
        <v>180</v>
      </c>
      <c r="Y135" s="1">
        <v>1</v>
      </c>
      <c r="Z135" s="1" t="s">
        <v>180</v>
      </c>
      <c r="AA135" s="1">
        <v>2</v>
      </c>
      <c r="AB135" s="1">
        <v>0.5</v>
      </c>
      <c r="AC135" s="1">
        <v>16</v>
      </c>
      <c r="AD135" s="1" t="s">
        <v>180</v>
      </c>
      <c r="AE135" s="1">
        <v>2</v>
      </c>
      <c r="AF135" s="1" t="s">
        <v>106</v>
      </c>
      <c r="AG135" s="1">
        <v>10</v>
      </c>
      <c r="AH135" s="1" t="s">
        <v>106</v>
      </c>
      <c r="AI135" s="1">
        <f t="shared" si="3"/>
        <v>3</v>
      </c>
      <c r="AJ135" s="1" t="s">
        <v>88</v>
      </c>
      <c r="AK135" s="1" t="s">
        <v>757</v>
      </c>
      <c r="AL135" s="1">
        <v>10</v>
      </c>
      <c r="AM135" s="1">
        <v>2137125</v>
      </c>
      <c r="AN135" s="1">
        <v>47</v>
      </c>
      <c r="AO135" s="1">
        <v>508</v>
      </c>
      <c r="AP135" s="1">
        <v>209108</v>
      </c>
      <c r="AQ135" s="1">
        <v>45470</v>
      </c>
      <c r="AR135" s="1">
        <v>119071</v>
      </c>
      <c r="AS135" s="1">
        <v>396</v>
      </c>
      <c r="AT135" s="1">
        <v>39.5</v>
      </c>
      <c r="AU135" s="1">
        <v>8857</v>
      </c>
      <c r="AV135" s="1">
        <v>12</v>
      </c>
      <c r="AW135" s="1">
        <v>19</v>
      </c>
      <c r="AX135" s="1">
        <v>2</v>
      </c>
      <c r="AY135" s="1">
        <v>17</v>
      </c>
      <c r="AZ135" s="1">
        <v>6</v>
      </c>
      <c r="BA135" s="1">
        <v>512</v>
      </c>
      <c r="BB135" s="1">
        <v>14</v>
      </c>
      <c r="BC135" s="1"/>
      <c r="BD135" s="1" t="s">
        <v>97</v>
      </c>
      <c r="BE135" s="1" t="s">
        <v>1038</v>
      </c>
      <c r="BF135" s="1"/>
      <c r="BG135" s="1"/>
      <c r="BH135" s="1"/>
      <c r="BI135" s="1" t="s">
        <v>53</v>
      </c>
      <c r="BJ135" s="1" t="s">
        <v>53</v>
      </c>
      <c r="BK135" s="1"/>
      <c r="BL135" s="1" t="s">
        <v>115</v>
      </c>
      <c r="BM135" s="1"/>
      <c r="BN135" s="1" t="s">
        <v>106</v>
      </c>
      <c r="BO135" s="1" t="s">
        <v>180</v>
      </c>
      <c r="BP135" s="1" t="s">
        <v>180</v>
      </c>
      <c r="BQ135" s="1" t="s">
        <v>106</v>
      </c>
      <c r="BR135" s="1" t="s">
        <v>180</v>
      </c>
      <c r="BS135" s="1" t="s">
        <v>180</v>
      </c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 t="s">
        <v>758</v>
      </c>
      <c r="CE135" s="1" t="s">
        <v>104</v>
      </c>
      <c r="CF135" s="1">
        <v>1313</v>
      </c>
      <c r="CG135" s="1" t="s">
        <v>284</v>
      </c>
      <c r="CH135" s="1">
        <v>869</v>
      </c>
      <c r="CI135" s="1">
        <v>3.4604000000000002E-3</v>
      </c>
      <c r="CJ135" s="1">
        <v>17</v>
      </c>
      <c r="CK135" s="1">
        <v>31</v>
      </c>
      <c r="CL135" s="1">
        <v>8</v>
      </c>
      <c r="CM135" s="1" t="s">
        <v>106</v>
      </c>
      <c r="CN135" s="1">
        <v>1</v>
      </c>
      <c r="CO135" s="1" t="s">
        <v>106</v>
      </c>
      <c r="CP135" s="1">
        <v>0.5</v>
      </c>
      <c r="CQ135" s="1" t="s">
        <v>106</v>
      </c>
      <c r="CR135" s="1">
        <v>0.5</v>
      </c>
      <c r="CS135" s="1" t="s">
        <v>106</v>
      </c>
      <c r="CT135" s="1" t="s">
        <v>118</v>
      </c>
      <c r="CU135" s="1">
        <v>2.1</v>
      </c>
      <c r="CV135" s="1" t="s">
        <v>119</v>
      </c>
      <c r="CW135" s="1">
        <v>0.5</v>
      </c>
      <c r="CX135" s="1">
        <v>2</v>
      </c>
      <c r="CY135" s="1" t="s">
        <v>106</v>
      </c>
    </row>
    <row r="136" spans="1:103" x14ac:dyDescent="0.25">
      <c r="A136" s="3">
        <v>44888</v>
      </c>
      <c r="B136" s="1">
        <v>188</v>
      </c>
      <c r="C136" s="1" t="s">
        <v>759</v>
      </c>
      <c r="D136" s="1" t="s">
        <v>121</v>
      </c>
      <c r="E136" s="1" t="s">
        <v>760</v>
      </c>
      <c r="F136" s="1">
        <v>2022</v>
      </c>
      <c r="G136" s="7">
        <v>44691</v>
      </c>
      <c r="H136" s="1" t="s">
        <v>104</v>
      </c>
      <c r="I136" s="1" t="s">
        <v>761</v>
      </c>
      <c r="J136" s="1" t="s">
        <v>1276</v>
      </c>
      <c r="K136" s="1" t="s">
        <v>762</v>
      </c>
      <c r="L136" s="1" t="s">
        <v>1152</v>
      </c>
      <c r="M136" s="1">
        <v>47</v>
      </c>
      <c r="N136" s="1" t="s">
        <v>125</v>
      </c>
      <c r="O136" s="1" t="s">
        <v>164</v>
      </c>
      <c r="P136" s="1">
        <v>0.06</v>
      </c>
      <c r="Q136" s="1" t="s">
        <v>106</v>
      </c>
      <c r="R136" s="1">
        <v>0.12</v>
      </c>
      <c r="S136" s="1" t="s">
        <v>106</v>
      </c>
      <c r="T136" s="1">
        <v>0.5</v>
      </c>
      <c r="U136" s="1" t="s">
        <v>106</v>
      </c>
      <c r="V136" s="1" t="s">
        <v>104</v>
      </c>
      <c r="W136" s="1">
        <v>2</v>
      </c>
      <c r="X136" s="1" t="s">
        <v>180</v>
      </c>
      <c r="Y136" s="1">
        <v>0.25</v>
      </c>
      <c r="Z136" s="1" t="s">
        <v>106</v>
      </c>
      <c r="AA136" s="1">
        <v>2</v>
      </c>
      <c r="AB136" s="1">
        <v>0.5</v>
      </c>
      <c r="AC136" s="1">
        <v>16</v>
      </c>
      <c r="AD136" s="1" t="s">
        <v>180</v>
      </c>
      <c r="AE136" s="1">
        <v>2</v>
      </c>
      <c r="AF136" s="1" t="s">
        <v>106</v>
      </c>
      <c r="AG136" s="1">
        <v>10</v>
      </c>
      <c r="AH136" s="1" t="s">
        <v>180</v>
      </c>
      <c r="AI136" s="1">
        <f t="shared" si="3"/>
        <v>3</v>
      </c>
      <c r="AJ136" s="1" t="s">
        <v>88</v>
      </c>
      <c r="AK136" s="1" t="s">
        <v>763</v>
      </c>
      <c r="AL136" s="1">
        <v>236</v>
      </c>
      <c r="AM136" s="1">
        <v>2146694</v>
      </c>
      <c r="AN136" s="1">
        <v>56</v>
      </c>
      <c r="AO136" s="1">
        <v>509</v>
      </c>
      <c r="AP136" s="1">
        <v>250024</v>
      </c>
      <c r="AQ136" s="1">
        <v>38333</v>
      </c>
      <c r="AR136" s="1">
        <v>83293</v>
      </c>
      <c r="AS136" s="1">
        <v>395</v>
      </c>
      <c r="AT136" s="1">
        <v>39.6</v>
      </c>
      <c r="AU136" s="1" t="s">
        <v>764</v>
      </c>
      <c r="AV136" s="1">
        <v>2</v>
      </c>
      <c r="AW136" s="1">
        <v>11</v>
      </c>
      <c r="AX136" s="1">
        <v>1</v>
      </c>
      <c r="AY136" s="1">
        <v>1</v>
      </c>
      <c r="AZ136" s="1">
        <v>17</v>
      </c>
      <c r="BA136" s="1">
        <v>130</v>
      </c>
      <c r="BB136" s="1">
        <v>354</v>
      </c>
      <c r="BC136" s="1"/>
      <c r="BD136" s="1" t="s">
        <v>97</v>
      </c>
      <c r="BE136" s="1" t="s">
        <v>1038</v>
      </c>
      <c r="BF136" s="1"/>
      <c r="BG136" s="1"/>
      <c r="BH136" s="1"/>
      <c r="BI136" s="1" t="s">
        <v>54</v>
      </c>
      <c r="BJ136" s="1"/>
      <c r="BK136" s="1" t="s">
        <v>54</v>
      </c>
      <c r="BL136" s="1" t="s">
        <v>128</v>
      </c>
      <c r="BM136" s="1"/>
      <c r="BN136" s="1" t="s">
        <v>106</v>
      </c>
      <c r="BO136" s="1" t="s">
        <v>106</v>
      </c>
      <c r="BP136" s="1" t="s">
        <v>180</v>
      </c>
      <c r="BQ136" s="1" t="s">
        <v>106</v>
      </c>
      <c r="BR136" s="1" t="s">
        <v>180</v>
      </c>
      <c r="BS136" s="1" t="s">
        <v>180</v>
      </c>
      <c r="BT136" s="1" t="s">
        <v>765</v>
      </c>
      <c r="BU136" s="1" t="s">
        <v>100</v>
      </c>
      <c r="BV136" s="1" t="s">
        <v>101</v>
      </c>
      <c r="BW136" s="1" t="s">
        <v>102</v>
      </c>
      <c r="BX136" s="1">
        <v>99.834000000000003</v>
      </c>
      <c r="BY136" s="1">
        <v>100</v>
      </c>
      <c r="BZ136" s="1">
        <v>49847</v>
      </c>
      <c r="CA136" s="1">
        <v>51052</v>
      </c>
      <c r="CB136" s="1">
        <v>1206</v>
      </c>
      <c r="CC136" s="1">
        <v>1</v>
      </c>
      <c r="CD136" s="1" t="s">
        <v>761</v>
      </c>
      <c r="CE136" s="1" t="s">
        <v>104</v>
      </c>
      <c r="CF136" s="1">
        <v>1313</v>
      </c>
      <c r="CG136" s="1" t="s">
        <v>766</v>
      </c>
      <c r="CH136" s="1">
        <v>716</v>
      </c>
      <c r="CI136" s="1">
        <v>8.6154300000000003E-3</v>
      </c>
      <c r="CJ136" s="1">
        <v>11</v>
      </c>
      <c r="CK136" s="1">
        <v>4</v>
      </c>
      <c r="CL136" s="1">
        <v>388</v>
      </c>
      <c r="CM136" s="1" t="s">
        <v>106</v>
      </c>
      <c r="CN136" s="1">
        <v>0.03</v>
      </c>
      <c r="CO136" s="1" t="s">
        <v>106</v>
      </c>
      <c r="CP136" s="1">
        <v>0.5</v>
      </c>
      <c r="CQ136" s="1" t="s">
        <v>106</v>
      </c>
      <c r="CR136" s="1">
        <v>0.06</v>
      </c>
      <c r="CS136" s="1" t="s">
        <v>106</v>
      </c>
      <c r="CT136" s="1" t="s">
        <v>106</v>
      </c>
      <c r="CU136" s="1">
        <v>0.5</v>
      </c>
      <c r="CV136" s="1" t="s">
        <v>106</v>
      </c>
      <c r="CW136" s="1">
        <v>0.06</v>
      </c>
      <c r="CX136" s="1">
        <v>0.03</v>
      </c>
      <c r="CY136" s="1" t="s">
        <v>106</v>
      </c>
    </row>
    <row r="137" spans="1:103" x14ac:dyDescent="0.25">
      <c r="A137" s="3">
        <v>44888</v>
      </c>
      <c r="B137" s="1">
        <v>189</v>
      </c>
      <c r="C137" s="1" t="s">
        <v>767</v>
      </c>
      <c r="D137" s="1" t="s">
        <v>121</v>
      </c>
      <c r="E137" s="1" t="s">
        <v>768</v>
      </c>
      <c r="F137" s="1">
        <v>2022</v>
      </c>
      <c r="G137" s="7">
        <v>44661</v>
      </c>
      <c r="H137" s="1" t="s">
        <v>104</v>
      </c>
      <c r="I137" s="1">
        <v>3</v>
      </c>
      <c r="J137" s="1" t="s">
        <v>1278</v>
      </c>
      <c r="K137" s="1" t="s">
        <v>769</v>
      </c>
      <c r="L137" s="1" t="s">
        <v>1153</v>
      </c>
      <c r="M137" s="1">
        <v>36</v>
      </c>
      <c r="N137" s="1" t="s">
        <v>125</v>
      </c>
      <c r="O137" s="1" t="s">
        <v>164</v>
      </c>
      <c r="P137" s="1">
        <v>1</v>
      </c>
      <c r="Q137" s="1" t="s">
        <v>106</v>
      </c>
      <c r="R137" s="1">
        <v>1</v>
      </c>
      <c r="S137" s="1" t="s">
        <v>106</v>
      </c>
      <c r="T137" s="1">
        <v>0.5</v>
      </c>
      <c r="U137" s="1" t="s">
        <v>106</v>
      </c>
      <c r="V137" s="1" t="s">
        <v>104</v>
      </c>
      <c r="W137" s="1">
        <v>8</v>
      </c>
      <c r="X137" s="1" t="s">
        <v>180</v>
      </c>
      <c r="Y137" s="1">
        <v>0.25</v>
      </c>
      <c r="Z137" s="1" t="s">
        <v>106</v>
      </c>
      <c r="AA137" s="1">
        <v>2</v>
      </c>
      <c r="AB137" s="1">
        <v>0.5</v>
      </c>
      <c r="AC137" s="1">
        <v>16</v>
      </c>
      <c r="AD137" s="1" t="s">
        <v>180</v>
      </c>
      <c r="AE137" s="1">
        <v>2</v>
      </c>
      <c r="AF137" s="1" t="s">
        <v>106</v>
      </c>
      <c r="AG137" s="1">
        <v>80</v>
      </c>
      <c r="AH137" s="1" t="s">
        <v>180</v>
      </c>
      <c r="AI137" s="1">
        <f t="shared" si="3"/>
        <v>3</v>
      </c>
      <c r="AJ137" s="1" t="s">
        <v>88</v>
      </c>
      <c r="AK137" s="1" t="s">
        <v>770</v>
      </c>
      <c r="AL137" s="1">
        <v>6</v>
      </c>
      <c r="AM137" s="1">
        <v>2081419</v>
      </c>
      <c r="AN137" s="1">
        <v>49</v>
      </c>
      <c r="AO137" s="1">
        <v>504</v>
      </c>
      <c r="AP137" s="1">
        <v>271366</v>
      </c>
      <c r="AQ137" s="1">
        <v>42477</v>
      </c>
      <c r="AR137" s="1">
        <v>105696</v>
      </c>
      <c r="AS137" s="1">
        <v>100</v>
      </c>
      <c r="AT137" s="1">
        <v>39.700000000000003</v>
      </c>
      <c r="AU137" s="1">
        <v>17265</v>
      </c>
      <c r="AV137" s="1">
        <v>7</v>
      </c>
      <c r="AW137" s="1">
        <v>11</v>
      </c>
      <c r="AX137" s="1">
        <v>10</v>
      </c>
      <c r="AY137" s="1">
        <v>1</v>
      </c>
      <c r="AZ137" s="1">
        <v>725</v>
      </c>
      <c r="BA137" s="1">
        <v>667</v>
      </c>
      <c r="BB137" s="1">
        <v>1</v>
      </c>
      <c r="BC137" s="1" t="s">
        <v>96</v>
      </c>
      <c r="BD137" s="1" t="s">
        <v>97</v>
      </c>
      <c r="BE137" s="1" t="s">
        <v>1036</v>
      </c>
      <c r="BF137" s="1"/>
      <c r="BG137" s="1"/>
      <c r="BH137" s="1"/>
      <c r="BI137" s="1" t="s">
        <v>54</v>
      </c>
      <c r="BJ137" s="1"/>
      <c r="BK137" s="1" t="s">
        <v>54</v>
      </c>
      <c r="BL137" s="1" t="s">
        <v>98</v>
      </c>
      <c r="BM137" s="1"/>
      <c r="BN137" s="1" t="s">
        <v>106</v>
      </c>
      <c r="BO137" s="1" t="s">
        <v>106</v>
      </c>
      <c r="BP137" s="1" t="s">
        <v>180</v>
      </c>
      <c r="BQ137" s="1" t="s">
        <v>106</v>
      </c>
      <c r="BR137" s="1" t="s">
        <v>180</v>
      </c>
      <c r="BS137" s="1" t="s">
        <v>180</v>
      </c>
      <c r="BT137" s="1" t="s">
        <v>771</v>
      </c>
      <c r="BU137" s="1" t="s">
        <v>100</v>
      </c>
      <c r="BV137" s="1" t="s">
        <v>101</v>
      </c>
      <c r="BW137" s="1" t="s">
        <v>102</v>
      </c>
      <c r="BX137" s="1">
        <v>99.917000000000002</v>
      </c>
      <c r="BY137" s="1">
        <v>100</v>
      </c>
      <c r="BZ137" s="1">
        <v>58362</v>
      </c>
      <c r="CA137" s="1">
        <v>59567</v>
      </c>
      <c r="CB137" s="1">
        <v>1</v>
      </c>
      <c r="CC137" s="1">
        <v>1206</v>
      </c>
      <c r="CD137" s="1">
        <v>3</v>
      </c>
      <c r="CE137" s="1" t="s">
        <v>88</v>
      </c>
      <c r="CF137" s="1">
        <v>1313</v>
      </c>
      <c r="CG137" s="1" t="s">
        <v>202</v>
      </c>
      <c r="CH137" s="1">
        <v>971</v>
      </c>
      <c r="CI137" s="1">
        <v>7.0584100000000002E-4</v>
      </c>
      <c r="CJ137" s="1">
        <v>17</v>
      </c>
      <c r="CK137" s="1">
        <v>12</v>
      </c>
      <c r="CL137" s="1">
        <v>8</v>
      </c>
      <c r="CM137" s="1" t="s">
        <v>106</v>
      </c>
      <c r="CN137" s="1">
        <v>1</v>
      </c>
      <c r="CO137" s="1" t="s">
        <v>106</v>
      </c>
      <c r="CP137" s="1">
        <v>0.5</v>
      </c>
      <c r="CQ137" s="1" t="s">
        <v>106</v>
      </c>
      <c r="CR137" s="1">
        <v>1</v>
      </c>
      <c r="CS137" s="1" t="s">
        <v>106</v>
      </c>
      <c r="CT137" s="1" t="s">
        <v>118</v>
      </c>
      <c r="CU137" s="1">
        <v>2.1</v>
      </c>
      <c r="CV137" s="1" t="s">
        <v>119</v>
      </c>
      <c r="CW137" s="1">
        <v>0.5</v>
      </c>
      <c r="CX137" s="1">
        <v>2</v>
      </c>
      <c r="CY137" s="1" t="s">
        <v>106</v>
      </c>
    </row>
    <row r="138" spans="1:103" x14ac:dyDescent="0.25">
      <c r="A138" s="3">
        <v>44888</v>
      </c>
      <c r="B138" s="1">
        <v>190</v>
      </c>
      <c r="C138" s="1" t="s">
        <v>772</v>
      </c>
      <c r="D138" s="1" t="s">
        <v>121</v>
      </c>
      <c r="E138" s="1" t="s">
        <v>773</v>
      </c>
      <c r="F138" s="1">
        <v>2022</v>
      </c>
      <c r="G138" s="7">
        <v>44844</v>
      </c>
      <c r="H138" s="1" t="s">
        <v>104</v>
      </c>
      <c r="I138" s="1" t="s">
        <v>761</v>
      </c>
      <c r="J138" s="1" t="s">
        <v>1280</v>
      </c>
      <c r="K138" s="1" t="s">
        <v>774</v>
      </c>
      <c r="L138" s="1" t="s">
        <v>1154</v>
      </c>
      <c r="M138" s="1">
        <v>32</v>
      </c>
      <c r="N138" s="1" t="s">
        <v>125</v>
      </c>
      <c r="O138" s="1" t="s">
        <v>126</v>
      </c>
      <c r="P138" s="1">
        <v>0.06</v>
      </c>
      <c r="Q138" s="1" t="s">
        <v>106</v>
      </c>
      <c r="R138" s="1">
        <v>0.12</v>
      </c>
      <c r="S138" s="1" t="s">
        <v>106</v>
      </c>
      <c r="T138" s="1">
        <v>0.5</v>
      </c>
      <c r="U138" s="1" t="s">
        <v>106</v>
      </c>
      <c r="V138" s="1" t="s">
        <v>104</v>
      </c>
      <c r="W138" s="1">
        <v>0.12</v>
      </c>
      <c r="X138" s="1" t="s">
        <v>106</v>
      </c>
      <c r="Y138" s="1">
        <v>0.25</v>
      </c>
      <c r="Z138" s="1" t="s">
        <v>106</v>
      </c>
      <c r="AA138" s="1">
        <v>2</v>
      </c>
      <c r="AB138" s="1">
        <v>0.5</v>
      </c>
      <c r="AC138" s="1">
        <v>0.25</v>
      </c>
      <c r="AD138" s="1" t="s">
        <v>106</v>
      </c>
      <c r="AE138" s="1">
        <v>2</v>
      </c>
      <c r="AF138" s="1" t="s">
        <v>106</v>
      </c>
      <c r="AG138" s="1">
        <v>160</v>
      </c>
      <c r="AH138" s="1" t="s">
        <v>180</v>
      </c>
      <c r="AI138" s="1">
        <f t="shared" si="3"/>
        <v>1</v>
      </c>
      <c r="AJ138" s="1" t="s">
        <v>104</v>
      </c>
      <c r="AK138" s="1" t="s">
        <v>775</v>
      </c>
      <c r="AL138" s="1">
        <v>336</v>
      </c>
      <c r="AM138" s="1">
        <v>1960039</v>
      </c>
      <c r="AN138" s="1">
        <v>38</v>
      </c>
      <c r="AO138" s="1">
        <v>518</v>
      </c>
      <c r="AP138" s="1">
        <v>279970</v>
      </c>
      <c r="AQ138" s="1">
        <v>51579</v>
      </c>
      <c r="AR138" s="1">
        <v>137867</v>
      </c>
      <c r="AS138" s="1">
        <v>200</v>
      </c>
      <c r="AT138" s="1">
        <v>39.799999999999997</v>
      </c>
      <c r="AU138" s="1">
        <v>2234</v>
      </c>
      <c r="AV138" s="1">
        <v>2</v>
      </c>
      <c r="AW138" s="1">
        <v>5</v>
      </c>
      <c r="AX138" s="1">
        <v>9</v>
      </c>
      <c r="AY138" s="1">
        <v>1</v>
      </c>
      <c r="AZ138" s="1">
        <v>125</v>
      </c>
      <c r="BA138" s="1">
        <v>14</v>
      </c>
      <c r="BB138" s="1">
        <v>31</v>
      </c>
      <c r="BC138" s="1" t="s">
        <v>96</v>
      </c>
      <c r="BD138" s="1" t="s">
        <v>97</v>
      </c>
      <c r="BE138" s="1" t="s">
        <v>1036</v>
      </c>
      <c r="BF138" s="1"/>
      <c r="BG138" s="1"/>
      <c r="BH138" s="1"/>
      <c r="BI138" s="1"/>
      <c r="BJ138" s="1"/>
      <c r="BK138" s="1"/>
      <c r="BL138" s="1"/>
      <c r="BM138" s="1"/>
      <c r="BN138" s="1" t="s">
        <v>106</v>
      </c>
      <c r="BO138" s="1" t="s">
        <v>106</v>
      </c>
      <c r="BP138" s="1" t="s">
        <v>106</v>
      </c>
      <c r="BQ138" s="1" t="s">
        <v>106</v>
      </c>
      <c r="BR138" s="1" t="s">
        <v>106</v>
      </c>
      <c r="BS138" s="1" t="s">
        <v>180</v>
      </c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>
        <v>8</v>
      </c>
      <c r="CE138" s="1" t="s">
        <v>104</v>
      </c>
      <c r="CF138" s="1">
        <v>1313</v>
      </c>
      <c r="CG138" s="1" t="s">
        <v>776</v>
      </c>
      <c r="CH138" s="1">
        <v>762</v>
      </c>
      <c r="CI138" s="1">
        <v>6.91005E-3</v>
      </c>
      <c r="CJ138" s="1">
        <v>0</v>
      </c>
      <c r="CK138" s="1">
        <v>4</v>
      </c>
      <c r="CL138" s="1">
        <v>2</v>
      </c>
      <c r="CM138" s="1" t="s">
        <v>106</v>
      </c>
      <c r="CN138" s="1">
        <v>0.03</v>
      </c>
      <c r="CO138" s="1" t="s">
        <v>106</v>
      </c>
      <c r="CP138" s="1">
        <v>0.5</v>
      </c>
      <c r="CQ138" s="1" t="s">
        <v>106</v>
      </c>
      <c r="CR138" s="1">
        <v>0.06</v>
      </c>
      <c r="CS138" s="1" t="s">
        <v>106</v>
      </c>
      <c r="CT138" s="1" t="s">
        <v>106</v>
      </c>
      <c r="CU138" s="1">
        <v>0.5</v>
      </c>
      <c r="CV138" s="1" t="s">
        <v>106</v>
      </c>
      <c r="CW138" s="1">
        <v>0.06</v>
      </c>
      <c r="CX138" s="1">
        <v>0.03</v>
      </c>
      <c r="CY138" s="1" t="s">
        <v>106</v>
      </c>
    </row>
    <row r="139" spans="1:103" x14ac:dyDescent="0.25">
      <c r="A139" s="3">
        <v>44881</v>
      </c>
      <c r="B139" s="1">
        <v>191</v>
      </c>
      <c r="C139" s="1">
        <v>6817</v>
      </c>
      <c r="D139" s="1" t="s">
        <v>87</v>
      </c>
      <c r="E139" s="1" t="s">
        <v>777</v>
      </c>
      <c r="F139" s="1">
        <v>2022</v>
      </c>
      <c r="G139" s="7">
        <v>44844</v>
      </c>
      <c r="H139" s="1" t="s">
        <v>104</v>
      </c>
      <c r="I139" s="1" t="s">
        <v>129</v>
      </c>
      <c r="J139" s="1" t="s">
        <v>1268</v>
      </c>
      <c r="K139" s="1" t="s">
        <v>778</v>
      </c>
      <c r="L139" s="1" t="s">
        <v>1155</v>
      </c>
      <c r="M139" s="1">
        <v>48</v>
      </c>
      <c r="N139" s="1" t="s">
        <v>125</v>
      </c>
      <c r="O139" s="1" t="s">
        <v>389</v>
      </c>
      <c r="P139" s="1">
        <v>4</v>
      </c>
      <c r="Q139" s="1" t="s">
        <v>180</v>
      </c>
      <c r="R139" s="1">
        <v>4</v>
      </c>
      <c r="S139" s="1" t="s">
        <v>180</v>
      </c>
      <c r="T139" s="1">
        <v>0.5</v>
      </c>
      <c r="U139" s="1" t="s">
        <v>106</v>
      </c>
      <c r="V139" s="1" t="s">
        <v>104</v>
      </c>
      <c r="W139" s="1">
        <v>4</v>
      </c>
      <c r="X139" s="1" t="s">
        <v>180</v>
      </c>
      <c r="Y139" s="1">
        <v>0.25</v>
      </c>
      <c r="Z139" s="1" t="s">
        <v>106</v>
      </c>
      <c r="AA139" s="1">
        <v>2</v>
      </c>
      <c r="AB139" s="1">
        <v>1</v>
      </c>
      <c r="AC139" s="1">
        <v>16</v>
      </c>
      <c r="AD139" s="1" t="s">
        <v>180</v>
      </c>
      <c r="AE139" s="1">
        <v>2</v>
      </c>
      <c r="AF139" s="1" t="s">
        <v>106</v>
      </c>
      <c r="AG139" s="1">
        <v>160</v>
      </c>
      <c r="AH139" s="1" t="s">
        <v>106</v>
      </c>
      <c r="AI139" s="1">
        <v>3</v>
      </c>
      <c r="AJ139" s="1" t="s">
        <v>88</v>
      </c>
      <c r="AK139" s="1" t="s">
        <v>779</v>
      </c>
      <c r="AL139" s="1">
        <v>6</v>
      </c>
      <c r="AM139" s="1">
        <v>2103029</v>
      </c>
      <c r="AN139" s="1">
        <v>46</v>
      </c>
      <c r="AO139" s="1">
        <v>557</v>
      </c>
      <c r="AP139" s="1">
        <v>455930</v>
      </c>
      <c r="AQ139" s="1">
        <v>45718</v>
      </c>
      <c r="AR139" s="1">
        <v>210365</v>
      </c>
      <c r="AS139" s="1">
        <v>100</v>
      </c>
      <c r="AT139" s="1">
        <v>39.6</v>
      </c>
      <c r="AU139" s="1">
        <v>11921</v>
      </c>
      <c r="AV139" s="1">
        <v>7</v>
      </c>
      <c r="AW139" s="1">
        <v>11</v>
      </c>
      <c r="AX139" s="1">
        <v>10</v>
      </c>
      <c r="AY139" s="1">
        <v>1</v>
      </c>
      <c r="AZ139" s="1">
        <v>6</v>
      </c>
      <c r="BA139" s="1">
        <v>667</v>
      </c>
      <c r="BB139" s="1">
        <v>1</v>
      </c>
      <c r="BC139" s="1" t="s">
        <v>96</v>
      </c>
      <c r="BD139" s="1" t="s">
        <v>97</v>
      </c>
      <c r="BE139" s="1" t="s">
        <v>1036</v>
      </c>
      <c r="BF139" s="1"/>
      <c r="BG139" s="1"/>
      <c r="BH139" s="1"/>
      <c r="BI139" s="1" t="s">
        <v>54</v>
      </c>
      <c r="BJ139" s="1"/>
      <c r="BK139" s="1" t="s">
        <v>54</v>
      </c>
      <c r="BL139" s="1" t="s">
        <v>98</v>
      </c>
      <c r="BM139" s="1"/>
      <c r="BN139" s="1" t="s">
        <v>106</v>
      </c>
      <c r="BO139" s="1" t="s">
        <v>106</v>
      </c>
      <c r="BP139" s="1" t="s">
        <v>180</v>
      </c>
      <c r="BQ139" s="1" t="s">
        <v>106</v>
      </c>
      <c r="BR139" s="1" t="s">
        <v>180</v>
      </c>
      <c r="BS139" s="1" t="s">
        <v>180</v>
      </c>
      <c r="BT139" s="1" t="s">
        <v>780</v>
      </c>
      <c r="BU139" s="1" t="s">
        <v>100</v>
      </c>
      <c r="BV139" s="1" t="s">
        <v>101</v>
      </c>
      <c r="BW139" s="1" t="s">
        <v>102</v>
      </c>
      <c r="BX139" s="1">
        <v>100</v>
      </c>
      <c r="BY139" s="1">
        <v>100</v>
      </c>
      <c r="BZ139" s="1">
        <v>58362</v>
      </c>
      <c r="CA139" s="1">
        <v>59567</v>
      </c>
      <c r="CB139" s="1">
        <v>1</v>
      </c>
      <c r="CC139" s="1">
        <v>1206</v>
      </c>
      <c r="CD139" s="1" t="s">
        <v>201</v>
      </c>
      <c r="CE139" s="1" t="s">
        <v>88</v>
      </c>
      <c r="CF139" s="1">
        <v>1313</v>
      </c>
      <c r="CG139" s="1" t="s">
        <v>202</v>
      </c>
      <c r="CH139" s="1">
        <v>988</v>
      </c>
      <c r="CI139" s="1">
        <v>2.8831000000000001E-4</v>
      </c>
      <c r="CJ139" s="1">
        <v>17</v>
      </c>
      <c r="CK139" s="1">
        <v>12</v>
      </c>
      <c r="CL139" s="1">
        <v>8</v>
      </c>
      <c r="CM139" s="1" t="s">
        <v>106</v>
      </c>
      <c r="CN139" s="1">
        <v>1</v>
      </c>
      <c r="CO139" s="1" t="s">
        <v>106</v>
      </c>
      <c r="CP139" s="1">
        <v>0.5</v>
      </c>
      <c r="CQ139" s="1" t="s">
        <v>106</v>
      </c>
      <c r="CR139" s="1">
        <v>1</v>
      </c>
      <c r="CS139" s="1" t="s">
        <v>106</v>
      </c>
      <c r="CT139" s="1" t="s">
        <v>118</v>
      </c>
      <c r="CU139" s="1">
        <v>2.1</v>
      </c>
      <c r="CV139" s="1" t="s">
        <v>119</v>
      </c>
      <c r="CW139" s="1">
        <v>0.5</v>
      </c>
      <c r="CX139" s="1">
        <v>2</v>
      </c>
      <c r="CY139" s="1" t="s">
        <v>106</v>
      </c>
    </row>
    <row r="140" spans="1:103" x14ac:dyDescent="0.25">
      <c r="A140" s="3">
        <v>45266</v>
      </c>
      <c r="B140" s="1">
        <v>192</v>
      </c>
      <c r="C140" s="1">
        <v>6920</v>
      </c>
      <c r="D140" s="1" t="s">
        <v>87</v>
      </c>
      <c r="E140" s="1" t="s">
        <v>781</v>
      </c>
      <c r="F140" s="1">
        <v>2022</v>
      </c>
      <c r="G140" s="7">
        <v>44905</v>
      </c>
      <c r="H140" s="1" t="s">
        <v>104</v>
      </c>
      <c r="I140" s="1"/>
      <c r="J140" s="1" t="s">
        <v>1342</v>
      </c>
      <c r="K140" s="1" t="s">
        <v>782</v>
      </c>
      <c r="L140" s="1" t="s">
        <v>1156</v>
      </c>
      <c r="M140" s="1">
        <v>12</v>
      </c>
      <c r="N140" s="1" t="s">
        <v>91</v>
      </c>
      <c r="O140" s="1" t="s">
        <v>389</v>
      </c>
      <c r="P140" s="1">
        <v>1</v>
      </c>
      <c r="Q140" s="1" t="s">
        <v>106</v>
      </c>
      <c r="R140" s="1">
        <v>0.5</v>
      </c>
      <c r="S140" s="1" t="s">
        <v>106</v>
      </c>
      <c r="T140" s="1">
        <v>0.5</v>
      </c>
      <c r="U140" s="1" t="s">
        <v>106</v>
      </c>
      <c r="V140" s="1" t="s">
        <v>104</v>
      </c>
      <c r="W140" s="1">
        <v>8</v>
      </c>
      <c r="X140" s="1" t="s">
        <v>180</v>
      </c>
      <c r="Y140" s="1">
        <v>0.25</v>
      </c>
      <c r="Z140" s="1" t="s">
        <v>106</v>
      </c>
      <c r="AA140" s="1">
        <v>2</v>
      </c>
      <c r="AB140" s="1">
        <v>0.5</v>
      </c>
      <c r="AC140" s="1">
        <v>0.25</v>
      </c>
      <c r="AD140" s="1" t="s">
        <v>106</v>
      </c>
      <c r="AE140" s="1">
        <v>2</v>
      </c>
      <c r="AF140" s="1" t="s">
        <v>106</v>
      </c>
      <c r="AG140" s="1">
        <v>10</v>
      </c>
      <c r="AH140" s="1" t="s">
        <v>180</v>
      </c>
      <c r="AI140" s="1">
        <f t="shared" si="3"/>
        <v>2</v>
      </c>
      <c r="AJ140" s="1" t="s">
        <v>104</v>
      </c>
      <c r="AK140" s="1" t="s">
        <v>783</v>
      </c>
      <c r="AL140" s="1">
        <v>59</v>
      </c>
      <c r="AM140" s="1">
        <v>2015267</v>
      </c>
      <c r="AN140" s="1">
        <v>48</v>
      </c>
      <c r="AO140" s="1">
        <v>594</v>
      </c>
      <c r="AP140" s="1">
        <v>201888</v>
      </c>
      <c r="AQ140" s="1">
        <v>41984</v>
      </c>
      <c r="AR140" s="1">
        <v>85528</v>
      </c>
      <c r="AS140" s="1">
        <v>892</v>
      </c>
      <c r="AT140" s="1">
        <v>39.700000000000003</v>
      </c>
      <c r="AU140" s="1">
        <v>558</v>
      </c>
      <c r="AV140" s="1">
        <v>18</v>
      </c>
      <c r="AW140" s="1">
        <v>12</v>
      </c>
      <c r="AX140" s="1">
        <v>4</v>
      </c>
      <c r="AY140" s="1">
        <v>44</v>
      </c>
      <c r="AZ140" s="1">
        <v>14</v>
      </c>
      <c r="BA140" s="1">
        <v>77</v>
      </c>
      <c r="BB140" s="1">
        <v>97</v>
      </c>
      <c r="BC140" s="1"/>
      <c r="BD140" s="1"/>
      <c r="BE140" s="1"/>
      <c r="BF140" s="1"/>
      <c r="BG140" s="1"/>
      <c r="BH140" s="1"/>
      <c r="BI140" s="1" t="s">
        <v>54</v>
      </c>
      <c r="BJ140" s="1"/>
      <c r="BK140" s="1" t="s">
        <v>54</v>
      </c>
      <c r="BL140" s="1"/>
      <c r="BM140" s="1"/>
      <c r="BN140" s="1" t="s">
        <v>106</v>
      </c>
      <c r="BO140" s="1" t="s">
        <v>106</v>
      </c>
      <c r="BP140" s="1" t="s">
        <v>180</v>
      </c>
      <c r="BQ140" s="1" t="s">
        <v>106</v>
      </c>
      <c r="BR140" s="1" t="s">
        <v>106</v>
      </c>
      <c r="BS140" s="1" t="s">
        <v>106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 t="s">
        <v>458</v>
      </c>
      <c r="CE140" s="1" t="s">
        <v>104</v>
      </c>
      <c r="CF140" s="1">
        <v>1313</v>
      </c>
      <c r="CG140" s="1" t="s">
        <v>459</v>
      </c>
      <c r="CH140" s="1">
        <v>988</v>
      </c>
      <c r="CI140" s="1">
        <v>2.8831000000000001E-4</v>
      </c>
      <c r="CJ140" s="1">
        <v>4</v>
      </c>
      <c r="CK140" s="1">
        <v>7</v>
      </c>
      <c r="CL140" s="1">
        <v>7</v>
      </c>
      <c r="CM140" s="1" t="s">
        <v>119</v>
      </c>
      <c r="CN140" s="1">
        <v>4</v>
      </c>
      <c r="CO140" s="1" t="s">
        <v>119</v>
      </c>
      <c r="CP140" s="1">
        <v>1</v>
      </c>
      <c r="CQ140" s="1" t="s">
        <v>106</v>
      </c>
      <c r="CR140" s="1">
        <v>1</v>
      </c>
      <c r="CS140" s="1" t="s">
        <v>106</v>
      </c>
      <c r="CT140" s="1" t="s">
        <v>118</v>
      </c>
      <c r="CU140" s="1">
        <v>2.1</v>
      </c>
      <c r="CV140" s="1" t="s">
        <v>119</v>
      </c>
      <c r="CW140" s="1">
        <v>0.5</v>
      </c>
      <c r="CX140" s="1">
        <v>2</v>
      </c>
      <c r="CY140" s="1" t="s">
        <v>106</v>
      </c>
    </row>
    <row r="141" spans="1:103" x14ac:dyDescent="0.25">
      <c r="A141" s="3">
        <v>44881</v>
      </c>
      <c r="B141" s="1">
        <v>193</v>
      </c>
      <c r="C141" s="1">
        <v>6869</v>
      </c>
      <c r="D141" s="1" t="s">
        <v>87</v>
      </c>
      <c r="E141" s="1" t="s">
        <v>784</v>
      </c>
      <c r="F141" s="1">
        <v>2022</v>
      </c>
      <c r="G141" s="7">
        <v>44844</v>
      </c>
      <c r="H141" s="1" t="s">
        <v>104</v>
      </c>
      <c r="I141" s="1" t="s">
        <v>129</v>
      </c>
      <c r="J141" s="1" t="s">
        <v>1263</v>
      </c>
      <c r="K141" s="1" t="s">
        <v>785</v>
      </c>
      <c r="L141" s="1" t="s">
        <v>1157</v>
      </c>
      <c r="M141" s="1">
        <v>72</v>
      </c>
      <c r="N141" s="1" t="s">
        <v>91</v>
      </c>
      <c r="O141" s="1" t="s">
        <v>92</v>
      </c>
      <c r="P141" s="1">
        <v>8</v>
      </c>
      <c r="Q141" s="1" t="s">
        <v>180</v>
      </c>
      <c r="R141" s="1">
        <v>2</v>
      </c>
      <c r="S141" s="1" t="s">
        <v>180</v>
      </c>
      <c r="T141" s="1">
        <v>0.5</v>
      </c>
      <c r="U141" s="1" t="s">
        <v>106</v>
      </c>
      <c r="V141" s="1" t="s">
        <v>104</v>
      </c>
      <c r="W141" s="1">
        <v>8</v>
      </c>
      <c r="X141" s="1" t="s">
        <v>180</v>
      </c>
      <c r="Y141" s="1">
        <v>1</v>
      </c>
      <c r="Z141" s="1" t="s">
        <v>180</v>
      </c>
      <c r="AA141" s="1">
        <v>2</v>
      </c>
      <c r="AB141" s="1">
        <v>0.5</v>
      </c>
      <c r="AC141" s="1">
        <v>16</v>
      </c>
      <c r="AD141" s="1" t="s">
        <v>180</v>
      </c>
      <c r="AE141" s="1">
        <v>4</v>
      </c>
      <c r="AF141" s="1" t="s">
        <v>106</v>
      </c>
      <c r="AG141" s="1">
        <v>160</v>
      </c>
      <c r="AH141" s="1" t="s">
        <v>180</v>
      </c>
      <c r="AI141" s="1">
        <v>5</v>
      </c>
      <c r="AJ141" s="1" t="s">
        <v>88</v>
      </c>
      <c r="AK141" s="1" t="s">
        <v>786</v>
      </c>
      <c r="AL141" s="1">
        <v>1</v>
      </c>
      <c r="AM141" s="1">
        <v>2057081</v>
      </c>
      <c r="AN141" s="1">
        <v>47</v>
      </c>
      <c r="AO141" s="1">
        <v>511</v>
      </c>
      <c r="AP141" s="1">
        <v>190449</v>
      </c>
      <c r="AQ141" s="1">
        <v>43767</v>
      </c>
      <c r="AR141" s="1">
        <v>71304</v>
      </c>
      <c r="AS141" s="1">
        <v>293</v>
      </c>
      <c r="AT141" s="1">
        <v>39.700000000000003</v>
      </c>
      <c r="AU141" s="1">
        <v>2697</v>
      </c>
      <c r="AV141" s="1">
        <v>4</v>
      </c>
      <c r="AW141" s="1">
        <v>16</v>
      </c>
      <c r="AX141" s="1">
        <v>19</v>
      </c>
      <c r="AY141" s="1">
        <v>15</v>
      </c>
      <c r="AZ141" s="1">
        <v>6</v>
      </c>
      <c r="BA141" s="1">
        <v>20</v>
      </c>
      <c r="BB141" s="1">
        <v>252</v>
      </c>
      <c r="BC141" s="1" t="s">
        <v>96</v>
      </c>
      <c r="BD141" s="1" t="s">
        <v>97</v>
      </c>
      <c r="BE141" s="1" t="s">
        <v>1036</v>
      </c>
      <c r="BF141" s="1"/>
      <c r="BG141" s="1"/>
      <c r="BH141" s="1"/>
      <c r="BI141" s="1" t="s">
        <v>1036</v>
      </c>
      <c r="BJ141" s="1" t="s">
        <v>53</v>
      </c>
      <c r="BK141" s="1" t="s">
        <v>54</v>
      </c>
      <c r="BL141" s="1"/>
      <c r="BM141" s="1"/>
      <c r="BN141" s="1" t="s">
        <v>106</v>
      </c>
      <c r="BO141" s="1" t="s">
        <v>180</v>
      </c>
      <c r="BP141" s="1" t="s">
        <v>180</v>
      </c>
      <c r="BQ141" s="1" t="s">
        <v>106</v>
      </c>
      <c r="BR141" s="1" t="s">
        <v>180</v>
      </c>
      <c r="BS141" s="1" t="s">
        <v>180</v>
      </c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 t="s">
        <v>129</v>
      </c>
      <c r="CE141" s="1" t="s">
        <v>88</v>
      </c>
      <c r="CF141" s="1">
        <v>1313</v>
      </c>
      <c r="CG141" s="1" t="s">
        <v>130</v>
      </c>
      <c r="CH141" s="1">
        <v>991</v>
      </c>
      <c r="CI141" s="1">
        <v>2.15742E-4</v>
      </c>
      <c r="CJ141" s="1">
        <v>13</v>
      </c>
      <c r="CK141" s="1" t="s">
        <v>131</v>
      </c>
      <c r="CL141" s="1">
        <v>8</v>
      </c>
      <c r="CM141" s="1" t="s">
        <v>118</v>
      </c>
      <c r="CN141" s="1">
        <v>8</v>
      </c>
      <c r="CO141" s="1" t="s">
        <v>119</v>
      </c>
      <c r="CP141" s="1">
        <v>1</v>
      </c>
      <c r="CQ141" s="1" t="s">
        <v>106</v>
      </c>
      <c r="CR141" s="1">
        <v>1</v>
      </c>
      <c r="CS141" s="1" t="s">
        <v>106</v>
      </c>
      <c r="CT141" s="1" t="s">
        <v>118</v>
      </c>
      <c r="CU141" s="1">
        <v>2.1</v>
      </c>
      <c r="CV141" s="1" t="s">
        <v>118</v>
      </c>
      <c r="CW141" s="1">
        <v>1</v>
      </c>
      <c r="CX141" s="1">
        <v>4</v>
      </c>
      <c r="CY141" s="1" t="s">
        <v>180</v>
      </c>
    </row>
    <row r="142" spans="1:103" x14ac:dyDescent="0.25">
      <c r="A142" s="3">
        <v>44888</v>
      </c>
      <c r="B142" s="1">
        <v>194</v>
      </c>
      <c r="C142" s="1">
        <v>6962</v>
      </c>
      <c r="D142" s="1" t="s">
        <v>87</v>
      </c>
      <c r="E142" s="1" t="s">
        <v>787</v>
      </c>
      <c r="F142" s="1">
        <v>2022</v>
      </c>
      <c r="G142" s="7">
        <v>44847</v>
      </c>
      <c r="H142" s="1" t="s">
        <v>104</v>
      </c>
      <c r="I142" s="1" t="s">
        <v>129</v>
      </c>
      <c r="J142" s="1" t="s">
        <v>1273</v>
      </c>
      <c r="K142" s="1" t="s">
        <v>788</v>
      </c>
      <c r="L142" s="1" t="s">
        <v>1158</v>
      </c>
      <c r="M142" s="1">
        <v>58</v>
      </c>
      <c r="N142" s="1" t="s">
        <v>91</v>
      </c>
      <c r="O142" s="1" t="s">
        <v>462</v>
      </c>
      <c r="P142" s="1">
        <v>2</v>
      </c>
      <c r="Q142" s="1" t="s">
        <v>106</v>
      </c>
      <c r="R142" s="1">
        <v>1</v>
      </c>
      <c r="S142" s="1" t="s">
        <v>106</v>
      </c>
      <c r="T142" s="1">
        <v>0.5</v>
      </c>
      <c r="U142" s="1" t="s">
        <v>106</v>
      </c>
      <c r="V142" s="1" t="s">
        <v>104</v>
      </c>
      <c r="W142" s="1">
        <v>8</v>
      </c>
      <c r="X142" s="1" t="s">
        <v>180</v>
      </c>
      <c r="Y142" s="1">
        <v>1</v>
      </c>
      <c r="Z142" s="1" t="s">
        <v>180</v>
      </c>
      <c r="AA142" s="1">
        <v>2</v>
      </c>
      <c r="AB142" s="1">
        <v>0.5</v>
      </c>
      <c r="AC142" s="1">
        <v>16</v>
      </c>
      <c r="AD142" s="1" t="s">
        <v>180</v>
      </c>
      <c r="AE142" s="1">
        <v>2</v>
      </c>
      <c r="AF142" s="1" t="s">
        <v>106</v>
      </c>
      <c r="AG142" s="1">
        <v>160</v>
      </c>
      <c r="AH142" s="1" t="s">
        <v>180</v>
      </c>
      <c r="AI142" s="1">
        <f t="shared" si="3"/>
        <v>4</v>
      </c>
      <c r="AJ142" s="1" t="s">
        <v>88</v>
      </c>
      <c r="AK142" s="1" t="s">
        <v>789</v>
      </c>
      <c r="AL142" s="1">
        <v>1</v>
      </c>
      <c r="AM142" s="1">
        <v>2055818</v>
      </c>
      <c r="AN142" s="1">
        <v>43</v>
      </c>
      <c r="AO142" s="1">
        <v>511</v>
      </c>
      <c r="AP142" s="1">
        <v>217003</v>
      </c>
      <c r="AQ142" s="1">
        <v>47809</v>
      </c>
      <c r="AR142" s="1">
        <v>125885</v>
      </c>
      <c r="AS142" s="1">
        <v>396</v>
      </c>
      <c r="AT142" s="1">
        <v>39.700000000000003</v>
      </c>
      <c r="AU142" s="1">
        <v>2697</v>
      </c>
      <c r="AV142" s="1">
        <v>4</v>
      </c>
      <c r="AW142" s="1">
        <v>16</v>
      </c>
      <c r="AX142" s="1">
        <v>19</v>
      </c>
      <c r="AY142" s="1">
        <v>15</v>
      </c>
      <c r="AZ142" s="1">
        <v>6</v>
      </c>
      <c r="BA142" s="1">
        <v>20</v>
      </c>
      <c r="BB142" s="1">
        <v>252</v>
      </c>
      <c r="BC142" s="1" t="s">
        <v>96</v>
      </c>
      <c r="BD142" s="1" t="s">
        <v>97</v>
      </c>
      <c r="BE142" s="1" t="s">
        <v>1036</v>
      </c>
      <c r="BF142" s="1"/>
      <c r="BG142" s="1"/>
      <c r="BH142" s="1"/>
      <c r="BI142" s="1" t="s">
        <v>1036</v>
      </c>
      <c r="BJ142" s="1" t="s">
        <v>53</v>
      </c>
      <c r="BK142" s="1" t="s">
        <v>54</v>
      </c>
      <c r="BL142" s="1"/>
      <c r="BM142" s="1"/>
      <c r="BN142" s="1" t="s">
        <v>106</v>
      </c>
      <c r="BO142" s="1" t="s">
        <v>180</v>
      </c>
      <c r="BP142" s="1" t="s">
        <v>180</v>
      </c>
      <c r="BQ142" s="1" t="s">
        <v>106</v>
      </c>
      <c r="BR142" s="1" t="s">
        <v>180</v>
      </c>
      <c r="BS142" s="1" t="s">
        <v>180</v>
      </c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 t="s">
        <v>129</v>
      </c>
      <c r="CE142" s="1" t="s">
        <v>88</v>
      </c>
      <c r="CF142" s="1">
        <v>1313</v>
      </c>
      <c r="CG142" s="1" t="s">
        <v>130</v>
      </c>
      <c r="CH142" s="1">
        <v>984</v>
      </c>
      <c r="CI142" s="1">
        <v>3.8558100000000002E-4</v>
      </c>
      <c r="CJ142" s="1">
        <v>13</v>
      </c>
      <c r="CK142" s="1" t="s">
        <v>131</v>
      </c>
      <c r="CL142" s="1">
        <v>8</v>
      </c>
      <c r="CM142" s="1" t="s">
        <v>118</v>
      </c>
      <c r="CN142" s="1">
        <v>8</v>
      </c>
      <c r="CO142" s="1" t="s">
        <v>119</v>
      </c>
      <c r="CP142" s="1">
        <v>1</v>
      </c>
      <c r="CQ142" s="1" t="s">
        <v>106</v>
      </c>
      <c r="CR142" s="1">
        <v>1</v>
      </c>
      <c r="CS142" s="1" t="s">
        <v>106</v>
      </c>
      <c r="CT142" s="1" t="s">
        <v>118</v>
      </c>
      <c r="CU142" s="1">
        <v>2.1</v>
      </c>
      <c r="CV142" s="1" t="s">
        <v>118</v>
      </c>
      <c r="CW142" s="1">
        <v>1</v>
      </c>
      <c r="CX142" s="1">
        <v>4</v>
      </c>
      <c r="CY142" s="1" t="s">
        <v>180</v>
      </c>
    </row>
    <row r="143" spans="1:103" x14ac:dyDescent="0.25">
      <c r="A143" s="3">
        <v>44888</v>
      </c>
      <c r="B143" s="1">
        <v>195</v>
      </c>
      <c r="C143" s="1" t="s">
        <v>790</v>
      </c>
      <c r="D143" s="1" t="s">
        <v>121</v>
      </c>
      <c r="E143" s="1" t="s">
        <v>706</v>
      </c>
      <c r="F143" s="1">
        <v>2022</v>
      </c>
      <c r="G143" s="7">
        <v>44849</v>
      </c>
      <c r="H143" s="1" t="s">
        <v>104</v>
      </c>
      <c r="I143" s="1" t="s">
        <v>129</v>
      </c>
      <c r="J143" s="1" t="s">
        <v>1279</v>
      </c>
      <c r="K143" s="1" t="s">
        <v>791</v>
      </c>
      <c r="L143" s="1" t="s">
        <v>1159</v>
      </c>
      <c r="M143" s="1">
        <v>15</v>
      </c>
      <c r="N143" s="1" t="s">
        <v>91</v>
      </c>
      <c r="O143" s="1" t="s">
        <v>126</v>
      </c>
      <c r="P143" s="1">
        <v>8</v>
      </c>
      <c r="Q143" s="1" t="s">
        <v>180</v>
      </c>
      <c r="R143" s="1">
        <v>1</v>
      </c>
      <c r="S143" s="1" t="s">
        <v>106</v>
      </c>
      <c r="T143" s="1">
        <v>0.25</v>
      </c>
      <c r="U143" s="1" t="s">
        <v>106</v>
      </c>
      <c r="V143" s="1" t="s">
        <v>104</v>
      </c>
      <c r="W143" s="1">
        <v>8</v>
      </c>
      <c r="X143" s="1" t="s">
        <v>180</v>
      </c>
      <c r="Y143" s="1">
        <v>1</v>
      </c>
      <c r="Z143" s="1" t="s">
        <v>180</v>
      </c>
      <c r="AA143" s="1">
        <v>2</v>
      </c>
      <c r="AB143" s="1">
        <v>0.12</v>
      </c>
      <c r="AC143" s="1">
        <v>4</v>
      </c>
      <c r="AD143" s="1" t="s">
        <v>180</v>
      </c>
      <c r="AE143" s="1">
        <v>2</v>
      </c>
      <c r="AF143" s="1" t="s">
        <v>106</v>
      </c>
      <c r="AG143" s="1">
        <v>160</v>
      </c>
      <c r="AH143" s="1" t="s">
        <v>180</v>
      </c>
      <c r="AI143" s="1">
        <f t="shared" si="3"/>
        <v>5</v>
      </c>
      <c r="AJ143" s="1" t="s">
        <v>88</v>
      </c>
      <c r="AK143" s="1" t="s">
        <v>792</v>
      </c>
      <c r="AL143" s="1">
        <v>1</v>
      </c>
      <c r="AM143" s="1">
        <v>2057366</v>
      </c>
      <c r="AN143" s="1">
        <v>44</v>
      </c>
      <c r="AO143" s="1">
        <v>511</v>
      </c>
      <c r="AP143" s="1">
        <v>203107</v>
      </c>
      <c r="AQ143" s="1">
        <v>46758</v>
      </c>
      <c r="AR143" s="1">
        <v>114685</v>
      </c>
      <c r="AS143" s="1">
        <v>299</v>
      </c>
      <c r="AT143" s="1">
        <v>39.700000000000003</v>
      </c>
      <c r="AU143" s="1">
        <v>2697</v>
      </c>
      <c r="AV143" s="1">
        <v>4</v>
      </c>
      <c r="AW143" s="1">
        <v>16</v>
      </c>
      <c r="AX143" s="1">
        <v>19</v>
      </c>
      <c r="AY143" s="1">
        <v>15</v>
      </c>
      <c r="AZ143" s="1">
        <v>6</v>
      </c>
      <c r="BA143" s="1">
        <v>20</v>
      </c>
      <c r="BB143" s="1">
        <v>252</v>
      </c>
      <c r="BC143" s="1" t="s">
        <v>96</v>
      </c>
      <c r="BD143" s="1" t="s">
        <v>97</v>
      </c>
      <c r="BE143" s="1" t="s">
        <v>1036</v>
      </c>
      <c r="BF143" s="1"/>
      <c r="BG143" s="1"/>
      <c r="BH143" s="1"/>
      <c r="BI143" s="1" t="s">
        <v>1036</v>
      </c>
      <c r="BJ143" s="1" t="s">
        <v>53</v>
      </c>
      <c r="BK143" s="1" t="s">
        <v>54</v>
      </c>
      <c r="BL143" s="1"/>
      <c r="BM143" s="1"/>
      <c r="BN143" s="1" t="s">
        <v>106</v>
      </c>
      <c r="BO143" s="1" t="s">
        <v>180</v>
      </c>
      <c r="BP143" s="1" t="s">
        <v>180</v>
      </c>
      <c r="BQ143" s="1" t="s">
        <v>106</v>
      </c>
      <c r="BR143" s="1" t="s">
        <v>180</v>
      </c>
      <c r="BS143" s="1" t="s">
        <v>180</v>
      </c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 t="s">
        <v>129</v>
      </c>
      <c r="CE143" s="1" t="s">
        <v>88</v>
      </c>
      <c r="CF143" s="1">
        <v>1313</v>
      </c>
      <c r="CG143" s="1" t="s">
        <v>130</v>
      </c>
      <c r="CH143" s="1">
        <v>991</v>
      </c>
      <c r="CI143" s="1">
        <v>2.15742E-4</v>
      </c>
      <c r="CJ143" s="1">
        <v>13</v>
      </c>
      <c r="CK143" s="1" t="s">
        <v>131</v>
      </c>
      <c r="CL143" s="1">
        <v>8</v>
      </c>
      <c r="CM143" s="1" t="s">
        <v>118</v>
      </c>
      <c r="CN143" s="1">
        <v>8</v>
      </c>
      <c r="CO143" s="1" t="s">
        <v>119</v>
      </c>
      <c r="CP143" s="1">
        <v>1</v>
      </c>
      <c r="CQ143" s="1" t="s">
        <v>106</v>
      </c>
      <c r="CR143" s="1">
        <v>1</v>
      </c>
      <c r="CS143" s="1" t="s">
        <v>106</v>
      </c>
      <c r="CT143" s="1" t="s">
        <v>118</v>
      </c>
      <c r="CU143" s="1">
        <v>2.1</v>
      </c>
      <c r="CV143" s="1" t="s">
        <v>118</v>
      </c>
      <c r="CW143" s="1">
        <v>1</v>
      </c>
      <c r="CX143" s="1">
        <v>4</v>
      </c>
      <c r="CY143" s="1" t="s">
        <v>180</v>
      </c>
    </row>
    <row r="144" spans="1:103" x14ac:dyDescent="0.25">
      <c r="A144" s="3">
        <v>44888</v>
      </c>
      <c r="B144" s="1">
        <v>196</v>
      </c>
      <c r="C144" s="1" t="s">
        <v>793</v>
      </c>
      <c r="D144" s="1" t="s">
        <v>121</v>
      </c>
      <c r="E144" s="1" t="s">
        <v>794</v>
      </c>
      <c r="F144" s="1">
        <v>2022</v>
      </c>
      <c r="G144" s="7">
        <v>44852</v>
      </c>
      <c r="H144" s="1" t="s">
        <v>104</v>
      </c>
      <c r="I144" s="1" t="s">
        <v>116</v>
      </c>
      <c r="J144" s="1" t="s">
        <v>1274</v>
      </c>
      <c r="K144" s="1" t="s">
        <v>795</v>
      </c>
      <c r="L144" s="1" t="s">
        <v>1160</v>
      </c>
      <c r="M144" s="1">
        <v>47</v>
      </c>
      <c r="N144" s="1" t="s">
        <v>91</v>
      </c>
      <c r="O144" s="1" t="s">
        <v>164</v>
      </c>
      <c r="P144" s="1">
        <v>1</v>
      </c>
      <c r="Q144" s="1" t="s">
        <v>106</v>
      </c>
      <c r="R144" s="1">
        <v>1</v>
      </c>
      <c r="S144" s="1" t="s">
        <v>106</v>
      </c>
      <c r="T144" s="1">
        <v>0.25</v>
      </c>
      <c r="U144" s="1" t="s">
        <v>106</v>
      </c>
      <c r="V144" s="1" t="s">
        <v>104</v>
      </c>
      <c r="W144" s="1">
        <v>8</v>
      </c>
      <c r="X144" s="1" t="s">
        <v>180</v>
      </c>
      <c r="Y144" s="1">
        <v>1</v>
      </c>
      <c r="Z144" s="1" t="s">
        <v>180</v>
      </c>
      <c r="AA144" s="1">
        <v>2</v>
      </c>
      <c r="AB144" s="1">
        <v>0.5</v>
      </c>
      <c r="AC144" s="1">
        <v>16</v>
      </c>
      <c r="AD144" s="1" t="s">
        <v>180</v>
      </c>
      <c r="AE144" s="1">
        <v>2</v>
      </c>
      <c r="AF144" s="1" t="s">
        <v>106</v>
      </c>
      <c r="AG144" s="1">
        <v>80</v>
      </c>
      <c r="AH144" s="1" t="s">
        <v>180</v>
      </c>
      <c r="AI144" s="1">
        <f t="shared" si="3"/>
        <v>4</v>
      </c>
      <c r="AJ144" s="1" t="s">
        <v>88</v>
      </c>
      <c r="AK144" s="1" t="s">
        <v>796</v>
      </c>
      <c r="AL144" s="1">
        <v>1</v>
      </c>
      <c r="AM144" s="1">
        <v>2082907</v>
      </c>
      <c r="AN144" s="1">
        <v>47</v>
      </c>
      <c r="AO144" s="1">
        <v>505</v>
      </c>
      <c r="AP144" s="1">
        <v>340630</v>
      </c>
      <c r="AQ144" s="1">
        <v>44317</v>
      </c>
      <c r="AR144" s="1">
        <v>70838</v>
      </c>
      <c r="AS144" s="1">
        <v>597</v>
      </c>
      <c r="AT144" s="1">
        <v>39.799999999999997</v>
      </c>
      <c r="AU144" s="1">
        <v>320</v>
      </c>
      <c r="AV144" s="1">
        <v>4</v>
      </c>
      <c r="AW144" s="1">
        <v>16</v>
      </c>
      <c r="AX144" s="1">
        <v>19</v>
      </c>
      <c r="AY144" s="1">
        <v>15</v>
      </c>
      <c r="AZ144" s="1">
        <v>6</v>
      </c>
      <c r="BA144" s="1">
        <v>20</v>
      </c>
      <c r="BB144" s="1">
        <v>1</v>
      </c>
      <c r="BC144" s="1" t="s">
        <v>96</v>
      </c>
      <c r="BD144" s="1" t="s">
        <v>97</v>
      </c>
      <c r="BE144" s="1" t="s">
        <v>1036</v>
      </c>
      <c r="BF144" s="1"/>
      <c r="BG144" s="1"/>
      <c r="BH144" s="1"/>
      <c r="BI144" s="1" t="s">
        <v>1036</v>
      </c>
      <c r="BJ144" s="1" t="s">
        <v>53</v>
      </c>
      <c r="BK144" s="1" t="s">
        <v>54</v>
      </c>
      <c r="BL144" s="1"/>
      <c r="BM144" s="1"/>
      <c r="BN144" s="1" t="s">
        <v>106</v>
      </c>
      <c r="BO144" s="1" t="s">
        <v>180</v>
      </c>
      <c r="BP144" s="1" t="s">
        <v>180</v>
      </c>
      <c r="BQ144" s="1" t="s">
        <v>106</v>
      </c>
      <c r="BR144" s="1" t="s">
        <v>180</v>
      </c>
      <c r="BS144" s="1" t="s">
        <v>180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 t="s">
        <v>116</v>
      </c>
      <c r="CE144" s="1" t="s">
        <v>88</v>
      </c>
      <c r="CF144" s="1">
        <v>1313</v>
      </c>
      <c r="CG144" s="1" t="s">
        <v>797</v>
      </c>
      <c r="CH144" s="1">
        <v>975</v>
      </c>
      <c r="CI144" s="1">
        <v>6.0661999999999999E-4</v>
      </c>
      <c r="CJ144" s="1">
        <v>13</v>
      </c>
      <c r="CK144" s="1">
        <v>11</v>
      </c>
      <c r="CL144" s="1" t="s">
        <v>131</v>
      </c>
      <c r="CM144" s="1" t="s">
        <v>118</v>
      </c>
      <c r="CN144" s="1">
        <v>8</v>
      </c>
      <c r="CO144" s="1" t="s">
        <v>118</v>
      </c>
      <c r="CP144" s="1">
        <v>2</v>
      </c>
      <c r="CQ144" s="1" t="s">
        <v>119</v>
      </c>
      <c r="CR144" s="1">
        <v>2</v>
      </c>
      <c r="CS144" s="1" t="s">
        <v>180</v>
      </c>
      <c r="CT144" s="1" t="s">
        <v>118</v>
      </c>
      <c r="CU144" s="1">
        <v>2.1</v>
      </c>
      <c r="CV144" s="1" t="s">
        <v>118</v>
      </c>
      <c r="CW144" s="1">
        <v>1</v>
      </c>
      <c r="CX144" s="1">
        <v>4</v>
      </c>
      <c r="CY144" s="1" t="s">
        <v>180</v>
      </c>
    </row>
    <row r="145" spans="1:103" x14ac:dyDescent="0.25">
      <c r="A145" s="3">
        <v>44888</v>
      </c>
      <c r="B145" s="1">
        <v>197</v>
      </c>
      <c r="C145" s="1" t="s">
        <v>798</v>
      </c>
      <c r="D145" s="1" t="s">
        <v>121</v>
      </c>
      <c r="E145" s="1" t="s">
        <v>799</v>
      </c>
      <c r="F145" s="1">
        <v>2022</v>
      </c>
      <c r="G145" s="7">
        <v>44861</v>
      </c>
      <c r="H145" s="1" t="s">
        <v>104</v>
      </c>
      <c r="I145" s="1" t="s">
        <v>116</v>
      </c>
      <c r="J145" s="1" t="s">
        <v>1277</v>
      </c>
      <c r="K145" s="1" t="s">
        <v>800</v>
      </c>
      <c r="L145" s="1" t="s">
        <v>1161</v>
      </c>
      <c r="M145" s="1">
        <v>4</v>
      </c>
      <c r="N145" s="1" t="s">
        <v>125</v>
      </c>
      <c r="O145" s="1" t="s">
        <v>126</v>
      </c>
      <c r="P145" s="1">
        <v>4</v>
      </c>
      <c r="Q145" s="1" t="s">
        <v>180</v>
      </c>
      <c r="R145" s="1">
        <v>1</v>
      </c>
      <c r="S145" s="1" t="s">
        <v>106</v>
      </c>
      <c r="T145" s="1">
        <v>0.5</v>
      </c>
      <c r="U145" s="1" t="s">
        <v>106</v>
      </c>
      <c r="V145" s="1" t="s">
        <v>104</v>
      </c>
      <c r="W145" s="1">
        <v>8</v>
      </c>
      <c r="X145" s="1" t="s">
        <v>180</v>
      </c>
      <c r="Y145" s="1">
        <v>1</v>
      </c>
      <c r="Z145" s="1" t="s">
        <v>180</v>
      </c>
      <c r="AA145" s="1">
        <v>2</v>
      </c>
      <c r="AB145" s="1">
        <v>0.12</v>
      </c>
      <c r="AC145" s="1">
        <v>16</v>
      </c>
      <c r="AD145" s="1" t="s">
        <v>180</v>
      </c>
      <c r="AE145" s="1">
        <v>2</v>
      </c>
      <c r="AF145" s="1" t="s">
        <v>106</v>
      </c>
      <c r="AG145" s="1">
        <v>160</v>
      </c>
      <c r="AH145" s="1" t="s">
        <v>106</v>
      </c>
      <c r="AI145" s="1">
        <f t="shared" si="3"/>
        <v>4</v>
      </c>
      <c r="AJ145" s="1" t="s">
        <v>88</v>
      </c>
      <c r="AK145" s="1" t="s">
        <v>801</v>
      </c>
      <c r="AL145" s="1">
        <v>1</v>
      </c>
      <c r="AM145" s="1">
        <v>2068639</v>
      </c>
      <c r="AN145" s="1">
        <v>47</v>
      </c>
      <c r="AO145" s="1">
        <v>511</v>
      </c>
      <c r="AP145" s="1">
        <v>328162</v>
      </c>
      <c r="AQ145" s="1">
        <v>44013</v>
      </c>
      <c r="AR145" s="1">
        <v>119254</v>
      </c>
      <c r="AS145" s="1">
        <v>698</v>
      </c>
      <c r="AT145" s="1">
        <v>39.799999999999997</v>
      </c>
      <c r="AU145" s="1">
        <v>320</v>
      </c>
      <c r="AV145" s="1">
        <v>4</v>
      </c>
      <c r="AW145" s="1">
        <v>16</v>
      </c>
      <c r="AX145" s="1">
        <v>19</v>
      </c>
      <c r="AY145" s="1">
        <v>15</v>
      </c>
      <c r="AZ145" s="1">
        <v>6</v>
      </c>
      <c r="BA145" s="1">
        <v>20</v>
      </c>
      <c r="BB145" s="1">
        <v>1</v>
      </c>
      <c r="BC145" s="1" t="s">
        <v>96</v>
      </c>
      <c r="BD145" s="1" t="s">
        <v>97</v>
      </c>
      <c r="BE145" s="1" t="s">
        <v>1036</v>
      </c>
      <c r="BF145" s="1"/>
      <c r="BG145" s="1"/>
      <c r="BH145" s="1"/>
      <c r="BI145" s="1" t="s">
        <v>1036</v>
      </c>
      <c r="BJ145" s="1" t="s">
        <v>53</v>
      </c>
      <c r="BK145" s="1" t="s">
        <v>54</v>
      </c>
      <c r="BL145" s="1"/>
      <c r="BM145" s="1"/>
      <c r="BN145" s="1" t="s">
        <v>106</v>
      </c>
      <c r="BO145" s="1" t="s">
        <v>180</v>
      </c>
      <c r="BP145" s="1" t="s">
        <v>180</v>
      </c>
      <c r="BQ145" s="1" t="s">
        <v>106</v>
      </c>
      <c r="BR145" s="1" t="s">
        <v>180</v>
      </c>
      <c r="BS145" s="1" t="s">
        <v>180</v>
      </c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 t="s">
        <v>116</v>
      </c>
      <c r="CE145" s="1" t="s">
        <v>88</v>
      </c>
      <c r="CF145" s="1">
        <v>1313</v>
      </c>
      <c r="CG145" s="1" t="s">
        <v>802</v>
      </c>
      <c r="CH145" s="1">
        <v>979</v>
      </c>
      <c r="CI145" s="1">
        <v>5.0800599999999997E-4</v>
      </c>
      <c r="CJ145" s="1">
        <v>13</v>
      </c>
      <c r="CK145" s="1">
        <v>11</v>
      </c>
      <c r="CL145" s="1">
        <v>16</v>
      </c>
      <c r="CM145" s="1" t="s">
        <v>118</v>
      </c>
      <c r="CN145" s="1">
        <v>8</v>
      </c>
      <c r="CO145" s="1" t="s">
        <v>118</v>
      </c>
      <c r="CP145" s="1">
        <v>2</v>
      </c>
      <c r="CQ145" s="1" t="s">
        <v>119</v>
      </c>
      <c r="CR145" s="1">
        <v>2</v>
      </c>
      <c r="CS145" s="1" t="s">
        <v>180</v>
      </c>
      <c r="CT145" s="1" t="s">
        <v>118</v>
      </c>
      <c r="CU145" s="1">
        <v>2.1</v>
      </c>
      <c r="CV145" s="1" t="s">
        <v>118</v>
      </c>
      <c r="CW145" s="1">
        <v>1</v>
      </c>
      <c r="CX145" s="1">
        <v>4</v>
      </c>
      <c r="CY145" s="1" t="s">
        <v>180</v>
      </c>
    </row>
    <row r="146" spans="1:103" x14ac:dyDescent="0.25">
      <c r="A146" s="3">
        <v>44881</v>
      </c>
      <c r="B146" s="1">
        <v>198</v>
      </c>
      <c r="C146" s="1">
        <v>7261</v>
      </c>
      <c r="D146" s="1" t="s">
        <v>87</v>
      </c>
      <c r="E146" s="1" t="s">
        <v>803</v>
      </c>
      <c r="F146" s="1">
        <v>2022</v>
      </c>
      <c r="G146" s="7">
        <v>44860</v>
      </c>
      <c r="H146" s="1" t="s">
        <v>104</v>
      </c>
      <c r="I146" s="1">
        <v>3</v>
      </c>
      <c r="J146" s="1" t="s">
        <v>1270</v>
      </c>
      <c r="K146" s="1" t="s">
        <v>804</v>
      </c>
      <c r="L146" s="1" t="s">
        <v>1162</v>
      </c>
      <c r="M146" s="1">
        <v>0.01</v>
      </c>
      <c r="N146" s="1" t="s">
        <v>91</v>
      </c>
      <c r="O146" s="1" t="s">
        <v>389</v>
      </c>
      <c r="P146" s="1">
        <v>0.06</v>
      </c>
      <c r="Q146" s="1" t="s">
        <v>106</v>
      </c>
      <c r="R146" s="1">
        <v>0.12</v>
      </c>
      <c r="S146" s="1" t="s">
        <v>106</v>
      </c>
      <c r="T146" s="1">
        <v>1</v>
      </c>
      <c r="U146" s="1" t="s">
        <v>106</v>
      </c>
      <c r="V146" s="1" t="s">
        <v>104</v>
      </c>
      <c r="W146" s="1">
        <v>0.12</v>
      </c>
      <c r="X146" s="1" t="s">
        <v>106</v>
      </c>
      <c r="Y146" s="1">
        <v>0.25</v>
      </c>
      <c r="Z146" s="1" t="s">
        <v>106</v>
      </c>
      <c r="AA146" s="1">
        <v>2</v>
      </c>
      <c r="AB146" s="1">
        <v>0.5</v>
      </c>
      <c r="AC146" s="1">
        <v>0.25</v>
      </c>
      <c r="AD146" s="1" t="s">
        <v>106</v>
      </c>
      <c r="AE146" s="1">
        <v>2</v>
      </c>
      <c r="AF146" s="1" t="s">
        <v>106</v>
      </c>
      <c r="AG146" s="1">
        <v>10</v>
      </c>
      <c r="AH146" s="1" t="s">
        <v>180</v>
      </c>
      <c r="AI146" s="1">
        <f t="shared" si="3"/>
        <v>1</v>
      </c>
      <c r="AJ146" s="1" t="s">
        <v>104</v>
      </c>
      <c r="AK146" s="1" t="s">
        <v>805</v>
      </c>
      <c r="AL146" s="1">
        <v>309</v>
      </c>
      <c r="AM146" s="1">
        <v>2011282</v>
      </c>
      <c r="AN146" s="1">
        <v>42</v>
      </c>
      <c r="AO146" s="1">
        <v>508</v>
      </c>
      <c r="AP146" s="1">
        <v>287458</v>
      </c>
      <c r="AQ146" s="1">
        <v>47887</v>
      </c>
      <c r="AR146" s="1">
        <v>101287</v>
      </c>
      <c r="AS146" s="1">
        <v>100</v>
      </c>
      <c r="AT146" s="1">
        <v>39.700000000000003</v>
      </c>
      <c r="AU146" s="1">
        <v>14483</v>
      </c>
      <c r="AV146" s="1">
        <v>2</v>
      </c>
      <c r="AW146" s="1">
        <v>9</v>
      </c>
      <c r="AX146" s="1">
        <v>165</v>
      </c>
      <c r="AY146" s="1">
        <v>47</v>
      </c>
      <c r="AZ146" s="1">
        <v>6</v>
      </c>
      <c r="BA146" s="1">
        <v>277</v>
      </c>
      <c r="BB146" s="1">
        <v>145</v>
      </c>
      <c r="BC146" s="1"/>
      <c r="BD146" s="1" t="s">
        <v>97</v>
      </c>
      <c r="BE146" s="1" t="s">
        <v>1038</v>
      </c>
      <c r="BF146" s="1"/>
      <c r="BG146" s="1"/>
      <c r="BH146" s="1"/>
      <c r="BI146" s="1"/>
      <c r="BJ146" s="1"/>
      <c r="BK146" s="1"/>
      <c r="BL146" s="1"/>
      <c r="BM146" s="1"/>
      <c r="BN146" s="1" t="s">
        <v>106</v>
      </c>
      <c r="BO146" s="1" t="s">
        <v>106</v>
      </c>
      <c r="BP146" s="1" t="s">
        <v>106</v>
      </c>
      <c r="BQ146" s="1" t="s">
        <v>106</v>
      </c>
      <c r="BR146" s="1" t="s">
        <v>106</v>
      </c>
      <c r="BS146" s="1" t="s">
        <v>180</v>
      </c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>
        <v>3</v>
      </c>
      <c r="CE146" s="1" t="s">
        <v>88</v>
      </c>
      <c r="CF146" s="1">
        <v>1313</v>
      </c>
      <c r="CG146" s="1" t="s">
        <v>806</v>
      </c>
      <c r="CH146" s="1">
        <v>766</v>
      </c>
      <c r="CI146" s="1">
        <v>6.7687199999999998E-3</v>
      </c>
      <c r="CJ146" s="1">
        <v>0</v>
      </c>
      <c r="CK146" s="1">
        <v>0</v>
      </c>
      <c r="CL146" s="1">
        <v>2</v>
      </c>
      <c r="CM146" s="1" t="s">
        <v>106</v>
      </c>
      <c r="CN146" s="1">
        <v>0.03</v>
      </c>
      <c r="CO146" s="1" t="s">
        <v>106</v>
      </c>
      <c r="CP146" s="1">
        <v>0.5</v>
      </c>
      <c r="CQ146" s="1" t="s">
        <v>106</v>
      </c>
      <c r="CR146" s="1">
        <v>0.06</v>
      </c>
      <c r="CS146" s="1" t="s">
        <v>106</v>
      </c>
      <c r="CT146" s="1" t="s">
        <v>106</v>
      </c>
      <c r="CU146" s="1">
        <v>0.5</v>
      </c>
      <c r="CV146" s="1" t="s">
        <v>106</v>
      </c>
      <c r="CW146" s="1">
        <v>0.06</v>
      </c>
      <c r="CX146" s="1">
        <v>0.03</v>
      </c>
      <c r="CY146" s="1" t="s">
        <v>106</v>
      </c>
    </row>
    <row r="147" spans="1:103" x14ac:dyDescent="0.25">
      <c r="A147" s="3">
        <v>44881</v>
      </c>
      <c r="B147" s="1">
        <v>199</v>
      </c>
      <c r="C147" s="1">
        <v>7265</v>
      </c>
      <c r="D147" s="1" t="s">
        <v>87</v>
      </c>
      <c r="E147" s="1" t="s">
        <v>807</v>
      </c>
      <c r="F147" s="1">
        <v>2022</v>
      </c>
      <c r="G147" s="7">
        <v>44860</v>
      </c>
      <c r="H147" s="1" t="s">
        <v>104</v>
      </c>
      <c r="I147" s="1" t="s">
        <v>129</v>
      </c>
      <c r="J147" s="1" t="s">
        <v>1269</v>
      </c>
      <c r="K147" s="1" t="s">
        <v>808</v>
      </c>
      <c r="L147" s="1" t="s">
        <v>1163</v>
      </c>
      <c r="M147" s="1">
        <v>40</v>
      </c>
      <c r="N147" s="1" t="s">
        <v>91</v>
      </c>
      <c r="O147" s="1" t="s">
        <v>617</v>
      </c>
      <c r="P147" s="1">
        <v>2</v>
      </c>
      <c r="Q147" s="1" t="s">
        <v>106</v>
      </c>
      <c r="R147" s="1">
        <v>1</v>
      </c>
      <c r="S147" s="1" t="s">
        <v>106</v>
      </c>
      <c r="T147" s="1">
        <v>16</v>
      </c>
      <c r="U147" s="1" t="s">
        <v>180</v>
      </c>
      <c r="V147" s="1" t="s">
        <v>104</v>
      </c>
      <c r="W147" s="1">
        <v>8</v>
      </c>
      <c r="X147" s="1" t="s">
        <v>180</v>
      </c>
      <c r="Y147" s="1">
        <v>1</v>
      </c>
      <c r="Z147" s="1" t="s">
        <v>180</v>
      </c>
      <c r="AA147" s="1">
        <v>2</v>
      </c>
      <c r="AB147" s="1">
        <v>0.5</v>
      </c>
      <c r="AC147" s="1">
        <v>16</v>
      </c>
      <c r="AD147" s="1" t="s">
        <v>180</v>
      </c>
      <c r="AE147" s="1">
        <v>4</v>
      </c>
      <c r="AF147" s="1" t="s">
        <v>106</v>
      </c>
      <c r="AG147" s="1">
        <v>160</v>
      </c>
      <c r="AH147" s="1" t="s">
        <v>180</v>
      </c>
      <c r="AI147" s="1">
        <f t="shared" si="3"/>
        <v>5</v>
      </c>
      <c r="AJ147" s="1" t="s">
        <v>88</v>
      </c>
      <c r="AK147" s="1" t="s">
        <v>809</v>
      </c>
      <c r="AL147" s="1">
        <v>1</v>
      </c>
      <c r="AM147" s="1">
        <v>2052991</v>
      </c>
      <c r="AN147" s="1">
        <v>51</v>
      </c>
      <c r="AO147" s="1">
        <v>518</v>
      </c>
      <c r="AP147" s="1">
        <v>219887</v>
      </c>
      <c r="AQ147" s="1">
        <v>40254</v>
      </c>
      <c r="AR147" s="1">
        <v>74756</v>
      </c>
      <c r="AS147" s="1">
        <v>398</v>
      </c>
      <c r="AT147" s="1">
        <v>39.700000000000003</v>
      </c>
      <c r="AU147" s="1">
        <v>271</v>
      </c>
      <c r="AV147" s="1">
        <v>4</v>
      </c>
      <c r="AW147" s="1">
        <v>16</v>
      </c>
      <c r="AX147" s="1">
        <v>19</v>
      </c>
      <c r="AY147" s="1">
        <v>15</v>
      </c>
      <c r="AZ147" s="1">
        <v>6</v>
      </c>
      <c r="BA147" s="1">
        <v>20</v>
      </c>
      <c r="BB147" s="1">
        <v>26</v>
      </c>
      <c r="BC147" s="1" t="s">
        <v>96</v>
      </c>
      <c r="BD147" s="1" t="s">
        <v>97</v>
      </c>
      <c r="BE147" s="1" t="s">
        <v>1036</v>
      </c>
      <c r="BF147" s="1"/>
      <c r="BG147" s="1"/>
      <c r="BH147" s="1"/>
      <c r="BI147" s="1" t="s">
        <v>1036</v>
      </c>
      <c r="BJ147" s="1" t="s">
        <v>53</v>
      </c>
      <c r="BK147" s="1" t="s">
        <v>54</v>
      </c>
      <c r="BL147" s="1"/>
      <c r="BM147" s="1"/>
      <c r="BN147" s="1" t="s">
        <v>106</v>
      </c>
      <c r="BO147" s="1" t="s">
        <v>180</v>
      </c>
      <c r="BP147" s="1" t="s">
        <v>180</v>
      </c>
      <c r="BQ147" s="1" t="s">
        <v>106</v>
      </c>
      <c r="BR147" s="1" t="s">
        <v>180</v>
      </c>
      <c r="BS147" s="1" t="s">
        <v>180</v>
      </c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 t="s">
        <v>129</v>
      </c>
      <c r="CE147" s="1" t="s">
        <v>88</v>
      </c>
      <c r="CF147" s="1">
        <v>1313</v>
      </c>
      <c r="CG147" s="1" t="s">
        <v>231</v>
      </c>
      <c r="CH147" s="1">
        <v>984</v>
      </c>
      <c r="CI147" s="1">
        <v>3.8558100000000002E-4</v>
      </c>
      <c r="CJ147" s="1">
        <v>13</v>
      </c>
      <c r="CK147" s="1">
        <v>49</v>
      </c>
      <c r="CL147" s="1">
        <v>8</v>
      </c>
      <c r="CM147" s="1" t="s">
        <v>118</v>
      </c>
      <c r="CN147" s="1">
        <v>8</v>
      </c>
      <c r="CO147" s="1" t="s">
        <v>119</v>
      </c>
      <c r="CP147" s="1">
        <v>1</v>
      </c>
      <c r="CQ147" s="1" t="s">
        <v>106</v>
      </c>
      <c r="CR147" s="1">
        <v>1</v>
      </c>
      <c r="CS147" s="1" t="s">
        <v>106</v>
      </c>
      <c r="CT147" s="1" t="s">
        <v>118</v>
      </c>
      <c r="CU147" s="1">
        <v>2.1</v>
      </c>
      <c r="CV147" s="1" t="s">
        <v>118</v>
      </c>
      <c r="CW147" s="1">
        <v>1</v>
      </c>
      <c r="CX147" s="1">
        <v>4</v>
      </c>
      <c r="CY147" s="1" t="s">
        <v>180</v>
      </c>
    </row>
    <row r="148" spans="1:103" x14ac:dyDescent="0.25">
      <c r="A148" s="3">
        <v>44881</v>
      </c>
      <c r="B148" s="1">
        <v>200</v>
      </c>
      <c r="C148" s="1">
        <v>7292</v>
      </c>
      <c r="D148" s="1" t="s">
        <v>87</v>
      </c>
      <c r="E148" s="1" t="s">
        <v>810</v>
      </c>
      <c r="F148" s="1">
        <v>2022</v>
      </c>
      <c r="G148" s="7">
        <v>44862</v>
      </c>
      <c r="H148" s="1" t="s">
        <v>104</v>
      </c>
      <c r="I148" s="1" t="s">
        <v>283</v>
      </c>
      <c r="J148" s="1" t="s">
        <v>1271</v>
      </c>
      <c r="K148" s="1" t="s">
        <v>811</v>
      </c>
      <c r="L148" s="1" t="s">
        <v>1164</v>
      </c>
      <c r="M148" s="1">
        <v>31</v>
      </c>
      <c r="N148" s="1" t="s">
        <v>91</v>
      </c>
      <c r="O148" s="1" t="s">
        <v>92</v>
      </c>
      <c r="P148" s="1">
        <v>1</v>
      </c>
      <c r="Q148" s="1" t="s">
        <v>106</v>
      </c>
      <c r="R148" s="1">
        <v>1</v>
      </c>
      <c r="S148" s="1" t="s">
        <v>106</v>
      </c>
      <c r="T148" s="1">
        <v>1</v>
      </c>
      <c r="U148" s="1" t="s">
        <v>106</v>
      </c>
      <c r="V148" s="1" t="s">
        <v>104</v>
      </c>
      <c r="W148" s="1">
        <v>2</v>
      </c>
      <c r="X148" s="1" t="s">
        <v>180</v>
      </c>
      <c r="Y148" s="1">
        <v>0.25</v>
      </c>
      <c r="Z148" s="1" t="s">
        <v>106</v>
      </c>
      <c r="AA148" s="1">
        <v>2</v>
      </c>
      <c r="AB148" s="1">
        <v>0.25</v>
      </c>
      <c r="AC148" s="1">
        <v>4</v>
      </c>
      <c r="AD148" s="1" t="s">
        <v>180</v>
      </c>
      <c r="AE148" s="1">
        <v>2</v>
      </c>
      <c r="AF148" s="1" t="s">
        <v>106</v>
      </c>
      <c r="AG148" s="1">
        <v>160</v>
      </c>
      <c r="AH148" s="1" t="s">
        <v>106</v>
      </c>
      <c r="AI148" s="1">
        <f t="shared" si="3"/>
        <v>2</v>
      </c>
      <c r="AJ148" s="1" t="s">
        <v>104</v>
      </c>
      <c r="AK148" s="1" t="s">
        <v>812</v>
      </c>
      <c r="AL148" s="1">
        <v>10</v>
      </c>
      <c r="AM148" s="1">
        <v>2106620</v>
      </c>
      <c r="AN148" s="1">
        <v>26</v>
      </c>
      <c r="AO148" s="1">
        <v>500</v>
      </c>
      <c r="AP148" s="1">
        <v>335359</v>
      </c>
      <c r="AQ148" s="1">
        <v>81023</v>
      </c>
      <c r="AR148" s="1">
        <v>171119</v>
      </c>
      <c r="AS148" s="1">
        <v>693</v>
      </c>
      <c r="AT148" s="1">
        <v>39.5</v>
      </c>
      <c r="AU148" s="1">
        <v>13727</v>
      </c>
      <c r="AV148" s="1">
        <v>12</v>
      </c>
      <c r="AW148" s="1">
        <v>19</v>
      </c>
      <c r="AX148" s="1">
        <v>2</v>
      </c>
      <c r="AY148" s="1">
        <v>1</v>
      </c>
      <c r="AZ148" s="1">
        <v>6</v>
      </c>
      <c r="BA148" s="1">
        <v>22</v>
      </c>
      <c r="BB148" s="1">
        <v>26</v>
      </c>
      <c r="BC148" s="1" t="s">
        <v>96</v>
      </c>
      <c r="BD148" s="1" t="s">
        <v>97</v>
      </c>
      <c r="BE148" s="1" t="s">
        <v>1036</v>
      </c>
      <c r="BF148" s="1"/>
      <c r="BG148" s="1"/>
      <c r="BH148" s="1"/>
      <c r="BI148" s="1" t="s">
        <v>54</v>
      </c>
      <c r="BJ148" s="1"/>
      <c r="BK148" s="1" t="s">
        <v>54</v>
      </c>
      <c r="BL148" s="1" t="s">
        <v>98</v>
      </c>
      <c r="BM148" s="1"/>
      <c r="BN148" s="1" t="s">
        <v>106</v>
      </c>
      <c r="BO148" s="1" t="s">
        <v>106</v>
      </c>
      <c r="BP148" s="1" t="s">
        <v>180</v>
      </c>
      <c r="BQ148" s="1" t="s">
        <v>106</v>
      </c>
      <c r="BR148" s="1" t="s">
        <v>180</v>
      </c>
      <c r="BS148" s="1" t="s">
        <v>180</v>
      </c>
      <c r="BT148" s="1" t="s">
        <v>813</v>
      </c>
      <c r="BU148" s="1" t="s">
        <v>100</v>
      </c>
      <c r="BV148" s="1" t="s">
        <v>101</v>
      </c>
      <c r="BW148" s="1" t="s">
        <v>102</v>
      </c>
      <c r="BX148" s="1">
        <v>99.834000000000003</v>
      </c>
      <c r="BY148" s="1">
        <v>100</v>
      </c>
      <c r="BZ148" s="1">
        <v>47898</v>
      </c>
      <c r="CA148" s="1">
        <v>49103</v>
      </c>
      <c r="CB148" s="1">
        <v>1206</v>
      </c>
      <c r="CC148" s="1">
        <v>1</v>
      </c>
      <c r="CD148" s="1" t="s">
        <v>283</v>
      </c>
      <c r="CE148" s="1" t="s">
        <v>104</v>
      </c>
      <c r="CF148" s="1">
        <v>1313</v>
      </c>
      <c r="CG148" s="1" t="s">
        <v>284</v>
      </c>
      <c r="CH148" s="1">
        <v>879</v>
      </c>
      <c r="CI148" s="1">
        <v>3.1696599999999999E-3</v>
      </c>
      <c r="CJ148" s="1">
        <v>17</v>
      </c>
      <c r="CK148" s="1">
        <v>16</v>
      </c>
      <c r="CL148" s="1">
        <v>205</v>
      </c>
      <c r="CM148" s="1" t="s">
        <v>106</v>
      </c>
      <c r="CN148" s="1">
        <v>1</v>
      </c>
      <c r="CO148" s="1" t="s">
        <v>106</v>
      </c>
      <c r="CP148" s="1">
        <v>0.5</v>
      </c>
      <c r="CQ148" s="1" t="s">
        <v>106</v>
      </c>
      <c r="CR148" s="1">
        <v>0.5</v>
      </c>
      <c r="CS148" s="1" t="s">
        <v>106</v>
      </c>
      <c r="CT148" s="1" t="s">
        <v>118</v>
      </c>
      <c r="CU148" s="1">
        <v>2.1</v>
      </c>
      <c r="CV148" s="1" t="s">
        <v>119</v>
      </c>
      <c r="CW148" s="1">
        <v>0.5</v>
      </c>
      <c r="CX148" s="1">
        <v>2</v>
      </c>
      <c r="CY148" s="1" t="s">
        <v>106</v>
      </c>
    </row>
    <row r="149" spans="1:103" x14ac:dyDescent="0.25">
      <c r="A149" s="3">
        <v>44888</v>
      </c>
      <c r="B149" s="1">
        <v>201</v>
      </c>
      <c r="C149" s="1">
        <v>7308</v>
      </c>
      <c r="D149" s="1" t="s">
        <v>87</v>
      </c>
      <c r="E149" s="1" t="s">
        <v>814</v>
      </c>
      <c r="F149" s="1">
        <v>2022</v>
      </c>
      <c r="G149" s="7">
        <v>44862</v>
      </c>
      <c r="H149" s="1" t="s">
        <v>104</v>
      </c>
      <c r="I149" s="1" t="s">
        <v>189</v>
      </c>
      <c r="J149" s="1" t="s">
        <v>1275</v>
      </c>
      <c r="K149" s="1" t="s">
        <v>815</v>
      </c>
      <c r="L149" s="1" t="s">
        <v>1165</v>
      </c>
      <c r="M149" s="1">
        <v>21</v>
      </c>
      <c r="N149" s="1" t="s">
        <v>125</v>
      </c>
      <c r="O149" s="1" t="s">
        <v>92</v>
      </c>
      <c r="P149" s="1">
        <v>1</v>
      </c>
      <c r="Q149" s="1" t="s">
        <v>106</v>
      </c>
      <c r="R149" s="1">
        <v>1</v>
      </c>
      <c r="S149" s="1" t="s">
        <v>106</v>
      </c>
      <c r="T149" s="1">
        <v>0.5</v>
      </c>
      <c r="U149" s="1" t="s">
        <v>106</v>
      </c>
      <c r="V149" s="1"/>
      <c r="W149" s="1"/>
      <c r="X149" s="1"/>
      <c r="Y149" s="1">
        <v>1</v>
      </c>
      <c r="Z149" s="1" t="s">
        <v>180</v>
      </c>
      <c r="AA149" s="1">
        <v>2</v>
      </c>
      <c r="AB149" s="1">
        <v>0.12</v>
      </c>
      <c r="AC149" s="1">
        <v>16</v>
      </c>
      <c r="AD149" s="1" t="s">
        <v>180</v>
      </c>
      <c r="AE149" s="1">
        <v>2</v>
      </c>
      <c r="AF149" s="1" t="s">
        <v>106</v>
      </c>
      <c r="AG149" s="1">
        <v>10</v>
      </c>
      <c r="AH149" s="1" t="s">
        <v>106</v>
      </c>
      <c r="AI149" s="1">
        <f t="shared" si="3"/>
        <v>2</v>
      </c>
      <c r="AJ149" s="1" t="s">
        <v>104</v>
      </c>
      <c r="AK149" s="1" t="s">
        <v>816</v>
      </c>
      <c r="AL149" s="1">
        <v>5</v>
      </c>
      <c r="AM149" s="1">
        <v>2146636</v>
      </c>
      <c r="AN149" s="1">
        <v>38</v>
      </c>
      <c r="AO149" s="1">
        <v>627</v>
      </c>
      <c r="AP149" s="1">
        <v>410195</v>
      </c>
      <c r="AQ149" s="1">
        <v>56490</v>
      </c>
      <c r="AR149" s="1">
        <v>128114</v>
      </c>
      <c r="AS149" s="1">
        <v>299</v>
      </c>
      <c r="AT149" s="1">
        <v>39.6</v>
      </c>
      <c r="AU149" s="1">
        <v>10272</v>
      </c>
      <c r="AV149" s="1">
        <v>7</v>
      </c>
      <c r="AW149" s="1">
        <v>13</v>
      </c>
      <c r="AX149" s="1">
        <v>8</v>
      </c>
      <c r="AY149" s="1">
        <v>6</v>
      </c>
      <c r="AZ149" s="1">
        <v>1</v>
      </c>
      <c r="BA149" s="1">
        <v>1</v>
      </c>
      <c r="BB149" s="1">
        <v>14</v>
      </c>
      <c r="BC149" s="1"/>
      <c r="BD149" s="1"/>
      <c r="BE149" s="1"/>
      <c r="BF149" s="1"/>
      <c r="BG149" s="1"/>
      <c r="BH149" s="1"/>
      <c r="BI149" s="1" t="s">
        <v>53</v>
      </c>
      <c r="BJ149" s="1" t="s">
        <v>53</v>
      </c>
      <c r="BK149" s="1"/>
      <c r="BL149" s="1" t="s">
        <v>98</v>
      </c>
      <c r="BM149" s="1"/>
      <c r="BN149" s="1" t="s">
        <v>106</v>
      </c>
      <c r="BO149" s="1" t="s">
        <v>180</v>
      </c>
      <c r="BP149" s="1" t="s">
        <v>180</v>
      </c>
      <c r="BQ149" s="1" t="s">
        <v>106</v>
      </c>
      <c r="BR149" s="1" t="s">
        <v>180</v>
      </c>
      <c r="BS149" s="1" t="s">
        <v>106</v>
      </c>
      <c r="BT149" s="1" t="s">
        <v>817</v>
      </c>
      <c r="BU149" s="1" t="s">
        <v>100</v>
      </c>
      <c r="BV149" s="1" t="s">
        <v>101</v>
      </c>
      <c r="BW149" s="1" t="s">
        <v>102</v>
      </c>
      <c r="BX149" s="1">
        <v>99.834000000000003</v>
      </c>
      <c r="BY149" s="1">
        <v>100</v>
      </c>
      <c r="BZ149" s="1">
        <v>159512</v>
      </c>
      <c r="CA149" s="1">
        <v>160717</v>
      </c>
      <c r="CB149" s="1">
        <v>1206</v>
      </c>
      <c r="CC149" s="1">
        <v>1</v>
      </c>
      <c r="CD149" s="1" t="s">
        <v>818</v>
      </c>
      <c r="CE149" s="1" t="s">
        <v>104</v>
      </c>
      <c r="CF149" s="1">
        <v>1313</v>
      </c>
      <c r="CG149" s="1" t="s">
        <v>819</v>
      </c>
      <c r="CH149" s="1">
        <v>908</v>
      </c>
      <c r="CI149" s="1">
        <v>2.3533E-3</v>
      </c>
      <c r="CJ149" s="1">
        <v>15</v>
      </c>
      <c r="CK149" s="1">
        <v>31</v>
      </c>
      <c r="CL149" s="1">
        <v>18</v>
      </c>
      <c r="CM149" s="1" t="s">
        <v>106</v>
      </c>
      <c r="CN149" s="1">
        <v>2</v>
      </c>
      <c r="CO149" s="1" t="s">
        <v>119</v>
      </c>
      <c r="CP149" s="1">
        <v>1</v>
      </c>
      <c r="CQ149" s="1" t="s">
        <v>106</v>
      </c>
      <c r="CR149" s="1">
        <v>1</v>
      </c>
      <c r="CS149" s="1" t="s">
        <v>106</v>
      </c>
      <c r="CT149" s="1" t="s">
        <v>118</v>
      </c>
      <c r="CU149" s="1">
        <v>2.1</v>
      </c>
      <c r="CV149" s="1" t="s">
        <v>119</v>
      </c>
      <c r="CW149" s="1">
        <v>0.5</v>
      </c>
      <c r="CX149" s="1">
        <v>2</v>
      </c>
      <c r="CY149" s="1" t="s">
        <v>106</v>
      </c>
    </row>
    <row r="150" spans="1:103" x14ac:dyDescent="0.25">
      <c r="A150" s="3">
        <v>44888</v>
      </c>
      <c r="B150" s="1">
        <v>203</v>
      </c>
      <c r="C150" s="1">
        <v>4920</v>
      </c>
      <c r="D150" s="1" t="s">
        <v>87</v>
      </c>
      <c r="E150" s="1" t="s">
        <v>820</v>
      </c>
      <c r="F150" s="1">
        <v>2022</v>
      </c>
      <c r="G150" s="7">
        <v>44769</v>
      </c>
      <c r="H150" s="1" t="s">
        <v>104</v>
      </c>
      <c r="I150" s="1">
        <v>3</v>
      </c>
      <c r="J150" s="1" t="s">
        <v>1282</v>
      </c>
      <c r="K150" s="1" t="s">
        <v>821</v>
      </c>
      <c r="L150" s="1" t="s">
        <v>1166</v>
      </c>
      <c r="M150" s="1">
        <v>59</v>
      </c>
      <c r="N150" s="1" t="s">
        <v>125</v>
      </c>
      <c r="O150" s="1" t="s">
        <v>92</v>
      </c>
      <c r="P150" s="1">
        <v>0.06</v>
      </c>
      <c r="Q150" s="1" t="s">
        <v>106</v>
      </c>
      <c r="R150" s="1">
        <v>0.12</v>
      </c>
      <c r="S150" s="1" t="s">
        <v>106</v>
      </c>
      <c r="T150" s="1">
        <v>1</v>
      </c>
      <c r="U150" s="1" t="s">
        <v>106</v>
      </c>
      <c r="V150" s="1" t="s">
        <v>104</v>
      </c>
      <c r="W150" s="1">
        <v>8</v>
      </c>
      <c r="X150" s="1" t="s">
        <v>180</v>
      </c>
      <c r="Y150" s="1">
        <v>1</v>
      </c>
      <c r="Z150" s="1" t="s">
        <v>180</v>
      </c>
      <c r="AA150" s="1">
        <v>2</v>
      </c>
      <c r="AB150" s="1">
        <v>0.5</v>
      </c>
      <c r="AC150" s="1">
        <v>0.25</v>
      </c>
      <c r="AD150" s="1" t="s">
        <v>106</v>
      </c>
      <c r="AE150" s="1">
        <v>2</v>
      </c>
      <c r="AF150" s="1" t="s">
        <v>106</v>
      </c>
      <c r="AG150" s="1">
        <v>10</v>
      </c>
      <c r="AH150" s="1" t="s">
        <v>180</v>
      </c>
      <c r="AI150" s="1">
        <f t="shared" si="3"/>
        <v>3</v>
      </c>
      <c r="AJ150" s="1" t="s">
        <v>88</v>
      </c>
      <c r="AK150" s="1" t="s">
        <v>822</v>
      </c>
      <c r="AL150" s="1">
        <v>309</v>
      </c>
      <c r="AM150" s="1">
        <v>2009237</v>
      </c>
      <c r="AN150" s="1">
        <v>47</v>
      </c>
      <c r="AO150" s="1">
        <v>508</v>
      </c>
      <c r="AP150" s="1">
        <v>205738</v>
      </c>
      <c r="AQ150" s="1">
        <v>42749</v>
      </c>
      <c r="AR150" s="1">
        <v>101479</v>
      </c>
      <c r="AS150" s="1">
        <v>198</v>
      </c>
      <c r="AT150" s="1">
        <v>39.700000000000003</v>
      </c>
      <c r="AU150" s="1">
        <v>14483</v>
      </c>
      <c r="AV150" s="1">
        <v>2</v>
      </c>
      <c r="AW150" s="1">
        <v>9</v>
      </c>
      <c r="AX150" s="1">
        <v>165</v>
      </c>
      <c r="AY150" s="1">
        <v>47</v>
      </c>
      <c r="AZ150" s="1">
        <v>6</v>
      </c>
      <c r="BA150" s="1">
        <v>277</v>
      </c>
      <c r="BB150" s="1">
        <v>145</v>
      </c>
      <c r="BC150" s="1"/>
      <c r="BD150" s="1" t="s">
        <v>97</v>
      </c>
      <c r="BE150" s="1" t="s">
        <v>1038</v>
      </c>
      <c r="BF150" s="1"/>
      <c r="BG150" s="1"/>
      <c r="BH150" s="1"/>
      <c r="BI150" s="1"/>
      <c r="BJ150" s="1"/>
      <c r="BK150" s="1"/>
      <c r="BL150" s="1"/>
      <c r="BM150" s="1"/>
      <c r="BN150" s="1" t="s">
        <v>106</v>
      </c>
      <c r="BO150" s="1" t="s">
        <v>106</v>
      </c>
      <c r="BP150" s="1" t="s">
        <v>106</v>
      </c>
      <c r="BQ150" s="1" t="s">
        <v>106</v>
      </c>
      <c r="BR150" s="1" t="s">
        <v>106</v>
      </c>
      <c r="BS150" s="1" t="s">
        <v>180</v>
      </c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>
        <v>3</v>
      </c>
      <c r="CE150" s="1" t="s">
        <v>88</v>
      </c>
      <c r="CF150" s="1">
        <v>1313</v>
      </c>
      <c r="CG150" s="1" t="s">
        <v>806</v>
      </c>
      <c r="CH150" s="1">
        <v>767</v>
      </c>
      <c r="CI150" s="1">
        <v>6.7335499999999996E-3</v>
      </c>
      <c r="CJ150" s="1">
        <v>0</v>
      </c>
      <c r="CK150" s="1">
        <v>0</v>
      </c>
      <c r="CL150" s="1">
        <v>2</v>
      </c>
      <c r="CM150" s="1" t="s">
        <v>106</v>
      </c>
      <c r="CN150" s="1">
        <v>0.03</v>
      </c>
      <c r="CO150" s="1" t="s">
        <v>106</v>
      </c>
      <c r="CP150" s="1">
        <v>0.5</v>
      </c>
      <c r="CQ150" s="1" t="s">
        <v>106</v>
      </c>
      <c r="CR150" s="1">
        <v>0.06</v>
      </c>
      <c r="CS150" s="1" t="s">
        <v>106</v>
      </c>
      <c r="CT150" s="1" t="s">
        <v>106</v>
      </c>
      <c r="CU150" s="1">
        <v>0.5</v>
      </c>
      <c r="CV150" s="1" t="s">
        <v>106</v>
      </c>
      <c r="CW150" s="1">
        <v>0.06</v>
      </c>
      <c r="CX150" s="1">
        <v>0.03</v>
      </c>
      <c r="CY150" s="1" t="s">
        <v>106</v>
      </c>
    </row>
    <row r="151" spans="1:103" x14ac:dyDescent="0.25">
      <c r="A151" s="3">
        <v>44881</v>
      </c>
      <c r="B151" s="1">
        <v>204</v>
      </c>
      <c r="C151" s="1" t="s">
        <v>823</v>
      </c>
      <c r="D151" s="1" t="s">
        <v>121</v>
      </c>
      <c r="E151" s="1" t="s">
        <v>824</v>
      </c>
      <c r="F151" s="1">
        <v>2022</v>
      </c>
      <c r="G151" s="7">
        <v>44759</v>
      </c>
      <c r="H151" s="1" t="s">
        <v>104</v>
      </c>
      <c r="I151" s="1" t="s">
        <v>129</v>
      </c>
      <c r="J151" s="1" t="s">
        <v>1264</v>
      </c>
      <c r="K151" s="1" t="s">
        <v>825</v>
      </c>
      <c r="L151" s="1" t="s">
        <v>1167</v>
      </c>
      <c r="M151" s="1">
        <v>50</v>
      </c>
      <c r="N151" s="1" t="s">
        <v>91</v>
      </c>
      <c r="O151" s="1" t="s">
        <v>164</v>
      </c>
      <c r="P151" s="1">
        <v>2</v>
      </c>
      <c r="Q151" s="1" t="s">
        <v>106</v>
      </c>
      <c r="R151" s="1"/>
      <c r="S151" s="1"/>
      <c r="T151" s="1">
        <v>0.5</v>
      </c>
      <c r="U151" s="1" t="s">
        <v>106</v>
      </c>
      <c r="V151" s="1" t="s">
        <v>104</v>
      </c>
      <c r="W151" s="1">
        <v>8</v>
      </c>
      <c r="X151" s="1" t="s">
        <v>180</v>
      </c>
      <c r="Y151" s="1">
        <v>1</v>
      </c>
      <c r="Z151" s="1" t="s">
        <v>180</v>
      </c>
      <c r="AA151" s="1">
        <v>2</v>
      </c>
      <c r="AB151" s="1">
        <v>0.5</v>
      </c>
      <c r="AC151" s="1">
        <v>16</v>
      </c>
      <c r="AD151" s="1" t="s">
        <v>180</v>
      </c>
      <c r="AE151" s="1">
        <v>4</v>
      </c>
      <c r="AF151" s="1" t="s">
        <v>106</v>
      </c>
      <c r="AG151" s="1">
        <v>20</v>
      </c>
      <c r="AH151" s="1" t="s">
        <v>180</v>
      </c>
      <c r="AI151" s="1">
        <f t="shared" si="3"/>
        <v>4</v>
      </c>
      <c r="AJ151" s="1" t="s">
        <v>88</v>
      </c>
      <c r="AK151" s="1" t="s">
        <v>826</v>
      </c>
      <c r="AL151" s="1">
        <v>1</v>
      </c>
      <c r="AM151" s="1">
        <v>2042896</v>
      </c>
      <c r="AN151" s="1">
        <v>49</v>
      </c>
      <c r="AO151" s="1">
        <v>518</v>
      </c>
      <c r="AP151" s="1">
        <v>277954</v>
      </c>
      <c r="AQ151" s="1">
        <v>41691</v>
      </c>
      <c r="AR151" s="1">
        <v>90327</v>
      </c>
      <c r="AS151" s="1">
        <v>299</v>
      </c>
      <c r="AT151" s="1">
        <v>39.700000000000003</v>
      </c>
      <c r="AU151" s="1">
        <v>236</v>
      </c>
      <c r="AV151" s="1">
        <v>15</v>
      </c>
      <c r="AW151" s="1">
        <v>16</v>
      </c>
      <c r="AX151" s="1">
        <v>19</v>
      </c>
      <c r="AY151" s="1">
        <v>15</v>
      </c>
      <c r="AZ151" s="1">
        <v>6</v>
      </c>
      <c r="BA151" s="1">
        <v>20</v>
      </c>
      <c r="BB151" s="1">
        <v>26</v>
      </c>
      <c r="BC151" s="1"/>
      <c r="BD151" s="1" t="s">
        <v>97</v>
      </c>
      <c r="BE151" s="1" t="s">
        <v>1038</v>
      </c>
      <c r="BF151" s="1"/>
      <c r="BG151" s="1"/>
      <c r="BH151" s="1"/>
      <c r="BI151" s="1" t="s">
        <v>1036</v>
      </c>
      <c r="BJ151" s="1" t="s">
        <v>53</v>
      </c>
      <c r="BK151" s="1" t="s">
        <v>54</v>
      </c>
      <c r="BL151" s="1"/>
      <c r="BM151" s="1"/>
      <c r="BN151" s="1" t="s">
        <v>106</v>
      </c>
      <c r="BO151" s="1" t="s">
        <v>180</v>
      </c>
      <c r="BP151" s="1" t="s">
        <v>180</v>
      </c>
      <c r="BQ151" s="1" t="s">
        <v>106</v>
      </c>
      <c r="BR151" s="1" t="s">
        <v>180</v>
      </c>
      <c r="BS151" s="1" t="s">
        <v>180</v>
      </c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 t="s">
        <v>129</v>
      </c>
      <c r="CE151" s="1" t="s">
        <v>88</v>
      </c>
      <c r="CF151" s="1">
        <v>1313</v>
      </c>
      <c r="CG151" s="1" t="s">
        <v>222</v>
      </c>
      <c r="CH151" s="1">
        <v>987</v>
      </c>
      <c r="CI151" s="1">
        <v>3.1257300000000002E-4</v>
      </c>
      <c r="CJ151" s="1">
        <v>13</v>
      </c>
      <c r="CK151" s="1">
        <v>16</v>
      </c>
      <c r="CL151" s="1">
        <v>47</v>
      </c>
      <c r="CM151" s="1" t="s">
        <v>106</v>
      </c>
      <c r="CN151" s="1">
        <v>2</v>
      </c>
      <c r="CO151" s="1" t="s">
        <v>119</v>
      </c>
      <c r="CP151" s="1">
        <v>1</v>
      </c>
      <c r="CQ151" s="1" t="s">
        <v>106</v>
      </c>
      <c r="CR151" s="1">
        <v>1</v>
      </c>
      <c r="CS151" s="1" t="s">
        <v>106</v>
      </c>
      <c r="CT151" s="1" t="s">
        <v>118</v>
      </c>
      <c r="CU151" s="1">
        <v>2.1</v>
      </c>
      <c r="CV151" s="1" t="s">
        <v>119</v>
      </c>
      <c r="CW151" s="1">
        <v>0.5</v>
      </c>
      <c r="CX151" s="1">
        <v>2</v>
      </c>
      <c r="CY151" s="1" t="s">
        <v>106</v>
      </c>
    </row>
    <row r="152" spans="1:103" x14ac:dyDescent="0.25">
      <c r="A152" s="3">
        <v>44881</v>
      </c>
      <c r="B152" s="1">
        <v>205</v>
      </c>
      <c r="C152" s="1">
        <v>4648</v>
      </c>
      <c r="D152" s="1" t="s">
        <v>87</v>
      </c>
      <c r="E152" s="1" t="s">
        <v>827</v>
      </c>
      <c r="F152" s="1">
        <v>2022</v>
      </c>
      <c r="G152" s="7">
        <v>44758</v>
      </c>
      <c r="H152" s="1" t="s">
        <v>104</v>
      </c>
      <c r="I152" s="1" t="s">
        <v>319</v>
      </c>
      <c r="J152" s="1" t="s">
        <v>1265</v>
      </c>
      <c r="K152" s="1" t="s">
        <v>828</v>
      </c>
      <c r="L152" s="1" t="s">
        <v>1168</v>
      </c>
      <c r="M152" s="1">
        <v>48</v>
      </c>
      <c r="N152" s="1" t="s">
        <v>125</v>
      </c>
      <c r="O152" s="1" t="s">
        <v>92</v>
      </c>
      <c r="P152" s="1">
        <v>1</v>
      </c>
      <c r="Q152" s="1" t="s">
        <v>106</v>
      </c>
      <c r="R152" s="1">
        <v>1</v>
      </c>
      <c r="S152" s="1" t="s">
        <v>106</v>
      </c>
      <c r="T152" s="1">
        <v>0.5</v>
      </c>
      <c r="U152" s="1" t="s">
        <v>106</v>
      </c>
      <c r="V152" s="1" t="s">
        <v>104</v>
      </c>
      <c r="W152" s="1">
        <v>8</v>
      </c>
      <c r="X152" s="1" t="s">
        <v>180</v>
      </c>
      <c r="Y152" s="1">
        <v>0.25</v>
      </c>
      <c r="Z152" s="1" t="s">
        <v>106</v>
      </c>
      <c r="AA152" s="1">
        <v>2</v>
      </c>
      <c r="AB152" s="1">
        <v>0.5</v>
      </c>
      <c r="AC152" s="1">
        <v>16</v>
      </c>
      <c r="AD152" s="1" t="s">
        <v>180</v>
      </c>
      <c r="AE152" s="1">
        <v>2</v>
      </c>
      <c r="AF152" s="1" t="s">
        <v>106</v>
      </c>
      <c r="AG152" s="1">
        <v>160</v>
      </c>
      <c r="AH152" s="1" t="s">
        <v>106</v>
      </c>
      <c r="AI152" s="1">
        <f t="shared" si="3"/>
        <v>2</v>
      </c>
      <c r="AJ152" s="1" t="s">
        <v>104</v>
      </c>
      <c r="AK152" s="1" t="s">
        <v>829</v>
      </c>
      <c r="AL152" s="1">
        <v>6</v>
      </c>
      <c r="AM152" s="1">
        <v>2127198</v>
      </c>
      <c r="AN152" s="1">
        <v>63</v>
      </c>
      <c r="AO152" s="1">
        <v>500</v>
      </c>
      <c r="AP152" s="1">
        <v>285236</v>
      </c>
      <c r="AQ152" s="1">
        <v>33765</v>
      </c>
      <c r="AR152" s="1">
        <v>73387</v>
      </c>
      <c r="AS152" s="1">
        <v>294</v>
      </c>
      <c r="AT152" s="1">
        <v>39.6</v>
      </c>
      <c r="AU152" s="1">
        <v>11921</v>
      </c>
      <c r="AV152" s="1">
        <v>7</v>
      </c>
      <c r="AW152" s="1">
        <v>11</v>
      </c>
      <c r="AX152" s="1">
        <v>10</v>
      </c>
      <c r="AY152" s="1">
        <v>1</v>
      </c>
      <c r="AZ152" s="1">
        <v>6</v>
      </c>
      <c r="BA152" s="1">
        <v>667</v>
      </c>
      <c r="BB152" s="1">
        <v>1</v>
      </c>
      <c r="BC152" s="1" t="s">
        <v>96</v>
      </c>
      <c r="BD152" s="1" t="s">
        <v>97</v>
      </c>
      <c r="BE152" s="1" t="s">
        <v>1036</v>
      </c>
      <c r="BF152" s="1"/>
      <c r="BG152" s="1"/>
      <c r="BH152" s="1"/>
      <c r="BI152" s="1" t="s">
        <v>54</v>
      </c>
      <c r="BJ152" s="1"/>
      <c r="BK152" s="1" t="s">
        <v>54</v>
      </c>
      <c r="BL152" s="1" t="s">
        <v>98</v>
      </c>
      <c r="BM152" s="1"/>
      <c r="BN152" s="1" t="s">
        <v>106</v>
      </c>
      <c r="BO152" s="1" t="s">
        <v>106</v>
      </c>
      <c r="BP152" s="1" t="s">
        <v>180</v>
      </c>
      <c r="BQ152" s="1" t="s">
        <v>106</v>
      </c>
      <c r="BR152" s="1" t="s">
        <v>180</v>
      </c>
      <c r="BS152" s="1" t="s">
        <v>180</v>
      </c>
      <c r="BT152" s="1" t="s">
        <v>830</v>
      </c>
      <c r="BU152" s="1" t="s">
        <v>100</v>
      </c>
      <c r="BV152" s="1" t="s">
        <v>101</v>
      </c>
      <c r="BW152" s="1" t="s">
        <v>102</v>
      </c>
      <c r="BX152" s="1">
        <v>100</v>
      </c>
      <c r="BY152" s="1">
        <v>100</v>
      </c>
      <c r="BZ152" s="1">
        <v>59380</v>
      </c>
      <c r="CA152" s="1">
        <v>60585</v>
      </c>
      <c r="CB152" s="1">
        <v>1206</v>
      </c>
      <c r="CC152" s="1">
        <v>1</v>
      </c>
      <c r="CD152" s="1" t="s">
        <v>201</v>
      </c>
      <c r="CE152" s="1" t="s">
        <v>88</v>
      </c>
      <c r="CF152" s="1">
        <v>1313</v>
      </c>
      <c r="CG152" s="1" t="s">
        <v>202</v>
      </c>
      <c r="CH152" s="1">
        <v>984</v>
      </c>
      <c r="CI152" s="1">
        <v>3.8558100000000002E-4</v>
      </c>
      <c r="CJ152" s="1">
        <v>17</v>
      </c>
      <c r="CK152" s="1">
        <v>12</v>
      </c>
      <c r="CL152" s="1">
        <v>8</v>
      </c>
      <c r="CM152" s="1" t="s">
        <v>106</v>
      </c>
      <c r="CN152" s="1">
        <v>1</v>
      </c>
      <c r="CO152" s="1" t="s">
        <v>106</v>
      </c>
      <c r="CP152" s="1">
        <v>0.5</v>
      </c>
      <c r="CQ152" s="1" t="s">
        <v>106</v>
      </c>
      <c r="CR152" s="1">
        <v>1</v>
      </c>
      <c r="CS152" s="1" t="s">
        <v>106</v>
      </c>
      <c r="CT152" s="1" t="s">
        <v>118</v>
      </c>
      <c r="CU152" s="1">
        <v>2.1</v>
      </c>
      <c r="CV152" s="1" t="s">
        <v>119</v>
      </c>
      <c r="CW152" s="1">
        <v>0.5</v>
      </c>
      <c r="CX152" s="1">
        <v>2</v>
      </c>
      <c r="CY152" s="1" t="s">
        <v>106</v>
      </c>
    </row>
    <row r="153" spans="1:103" x14ac:dyDescent="0.25">
      <c r="A153" s="3">
        <v>45077</v>
      </c>
      <c r="B153" s="1">
        <v>206</v>
      </c>
      <c r="C153" s="1" t="s">
        <v>831</v>
      </c>
      <c r="D153" s="1" t="s">
        <v>121</v>
      </c>
      <c r="E153" s="1" t="s">
        <v>832</v>
      </c>
      <c r="F153" s="1">
        <v>2022</v>
      </c>
      <c r="G153" s="7">
        <v>44763</v>
      </c>
      <c r="H153" s="1" t="s">
        <v>104</v>
      </c>
      <c r="I153" s="1" t="s">
        <v>129</v>
      </c>
      <c r="J153" s="1" t="s">
        <v>1317</v>
      </c>
      <c r="K153" s="1" t="s">
        <v>833</v>
      </c>
      <c r="L153" s="1" t="s">
        <v>1169</v>
      </c>
      <c r="M153" s="1">
        <v>75</v>
      </c>
      <c r="N153" s="1" t="s">
        <v>91</v>
      </c>
      <c r="O153" s="1" t="s">
        <v>164</v>
      </c>
      <c r="P153" s="1">
        <v>1</v>
      </c>
      <c r="Q153" s="1" t="s">
        <v>106</v>
      </c>
      <c r="R153" s="1">
        <v>0.5</v>
      </c>
      <c r="S153" s="1" t="s">
        <v>106</v>
      </c>
      <c r="T153" s="1">
        <v>0.5</v>
      </c>
      <c r="U153" s="1" t="s">
        <v>106</v>
      </c>
      <c r="V153" s="1" t="s">
        <v>104</v>
      </c>
      <c r="W153" s="1">
        <v>8</v>
      </c>
      <c r="X153" s="1" t="s">
        <v>180</v>
      </c>
      <c r="Y153" s="1">
        <v>1</v>
      </c>
      <c r="Z153" s="1" t="s">
        <v>180</v>
      </c>
      <c r="AA153" s="1">
        <v>2</v>
      </c>
      <c r="AB153" s="1">
        <v>0.5</v>
      </c>
      <c r="AC153" s="1">
        <v>16</v>
      </c>
      <c r="AD153" s="1" t="s">
        <v>180</v>
      </c>
      <c r="AE153" s="1">
        <v>2</v>
      </c>
      <c r="AF153" s="1" t="s">
        <v>106</v>
      </c>
      <c r="AG153" s="1">
        <v>10</v>
      </c>
      <c r="AH153" s="1" t="s">
        <v>106</v>
      </c>
      <c r="AI153" s="1">
        <f t="shared" si="3"/>
        <v>3</v>
      </c>
      <c r="AJ153" s="1" t="s">
        <v>88</v>
      </c>
      <c r="AK153" s="1" t="s">
        <v>834</v>
      </c>
      <c r="AL153" s="1">
        <v>44</v>
      </c>
      <c r="AM153" s="1">
        <v>2164707</v>
      </c>
      <c r="AN153" s="1">
        <v>52</v>
      </c>
      <c r="AO153" s="1">
        <v>513</v>
      </c>
      <c r="AP153" s="1">
        <v>260123</v>
      </c>
      <c r="AQ153" s="1">
        <v>41628</v>
      </c>
      <c r="AR153" s="1">
        <v>103397</v>
      </c>
      <c r="AS153" s="1">
        <v>592</v>
      </c>
      <c r="AT153" s="1">
        <v>39.6</v>
      </c>
      <c r="AU153" s="1">
        <v>179</v>
      </c>
      <c r="AV153" s="1">
        <v>7</v>
      </c>
      <c r="AW153" s="1">
        <v>14</v>
      </c>
      <c r="AX153" s="1">
        <v>40</v>
      </c>
      <c r="AY153" s="1">
        <v>12</v>
      </c>
      <c r="AZ153" s="1">
        <v>1</v>
      </c>
      <c r="BA153" s="1">
        <v>1</v>
      </c>
      <c r="BB153" s="1">
        <v>14</v>
      </c>
      <c r="BC153" s="1"/>
      <c r="BD153" s="1"/>
      <c r="BE153" s="1"/>
      <c r="BF153" s="1"/>
      <c r="BG153" s="1"/>
      <c r="BH153" s="1"/>
      <c r="BI153" s="1" t="s">
        <v>53</v>
      </c>
      <c r="BJ153" s="1" t="s">
        <v>53</v>
      </c>
      <c r="BK153" s="1"/>
      <c r="BL153" s="1" t="s">
        <v>128</v>
      </c>
      <c r="BM153" s="1"/>
      <c r="BN153" s="1" t="s">
        <v>106</v>
      </c>
      <c r="BO153" s="1" t="s">
        <v>180</v>
      </c>
      <c r="BP153" s="1" t="s">
        <v>180</v>
      </c>
      <c r="BQ153" s="1" t="s">
        <v>106</v>
      </c>
      <c r="BR153" s="1" t="s">
        <v>180</v>
      </c>
      <c r="BS153" s="1" t="s">
        <v>106</v>
      </c>
      <c r="BT153" s="1" t="s">
        <v>835</v>
      </c>
      <c r="BU153" s="1" t="s">
        <v>100</v>
      </c>
      <c r="BV153" s="1" t="s">
        <v>101</v>
      </c>
      <c r="BW153" s="1" t="s">
        <v>102</v>
      </c>
      <c r="BX153" s="1">
        <v>99.834000000000003</v>
      </c>
      <c r="BY153" s="1">
        <v>100</v>
      </c>
      <c r="BZ153" s="1">
        <v>92307</v>
      </c>
      <c r="CA153" s="1">
        <v>93512</v>
      </c>
      <c r="CB153" s="1">
        <v>1206</v>
      </c>
      <c r="CC153" s="1">
        <v>1</v>
      </c>
      <c r="CD153" s="1" t="s">
        <v>129</v>
      </c>
      <c r="CE153" s="1" t="s">
        <v>88</v>
      </c>
      <c r="CF153" s="1">
        <v>1313</v>
      </c>
      <c r="CG153" s="1" t="s">
        <v>493</v>
      </c>
      <c r="CH153" s="1">
        <v>972</v>
      </c>
      <c r="CI153" s="1">
        <v>6.8097899999999996E-4</v>
      </c>
      <c r="CJ153" s="1">
        <v>34</v>
      </c>
      <c r="CK153" s="1">
        <v>32</v>
      </c>
      <c r="CL153" s="1">
        <v>43</v>
      </c>
      <c r="CM153" s="1" t="s">
        <v>106</v>
      </c>
      <c r="CN153" s="1">
        <v>1</v>
      </c>
      <c r="CO153" s="1" t="s">
        <v>106</v>
      </c>
      <c r="CP153" s="1">
        <v>0.5</v>
      </c>
      <c r="CQ153" s="1" t="s">
        <v>106</v>
      </c>
      <c r="CR153" s="1">
        <v>0.5</v>
      </c>
      <c r="CS153" s="1" t="s">
        <v>106</v>
      </c>
      <c r="CT153" s="1" t="s">
        <v>118</v>
      </c>
      <c r="CU153" s="1">
        <v>2.1</v>
      </c>
      <c r="CV153" s="1" t="s">
        <v>106</v>
      </c>
      <c r="CW153" s="1">
        <v>0.25</v>
      </c>
      <c r="CX153" s="1">
        <v>2</v>
      </c>
      <c r="CY153" s="1" t="s">
        <v>106</v>
      </c>
    </row>
    <row r="154" spans="1:103" x14ac:dyDescent="0.25">
      <c r="A154" s="3">
        <v>45077</v>
      </c>
      <c r="B154" s="1">
        <v>207</v>
      </c>
      <c r="C154" s="1" t="s">
        <v>836</v>
      </c>
      <c r="D154" s="1" t="s">
        <v>121</v>
      </c>
      <c r="E154" s="1" t="s">
        <v>824</v>
      </c>
      <c r="F154" s="1">
        <v>2022</v>
      </c>
      <c r="G154" s="7">
        <v>44761</v>
      </c>
      <c r="H154" s="1" t="s">
        <v>104</v>
      </c>
      <c r="I154" s="1"/>
      <c r="J154" s="1" t="s">
        <v>1318</v>
      </c>
      <c r="K154" s="1" t="s">
        <v>837</v>
      </c>
      <c r="L154" s="1" t="s">
        <v>1170</v>
      </c>
      <c r="M154" s="1">
        <v>50</v>
      </c>
      <c r="N154" s="1" t="s">
        <v>91</v>
      </c>
      <c r="O154" s="1" t="s">
        <v>135</v>
      </c>
      <c r="P154" s="1">
        <v>2</v>
      </c>
      <c r="Q154" s="1" t="s">
        <v>180</v>
      </c>
      <c r="R154" s="1">
        <v>1</v>
      </c>
      <c r="S154" s="1" t="s">
        <v>180</v>
      </c>
      <c r="T154" s="1">
        <v>0.5</v>
      </c>
      <c r="U154" s="1" t="s">
        <v>106</v>
      </c>
      <c r="V154" s="1" t="s">
        <v>104</v>
      </c>
      <c r="W154" s="1">
        <v>8</v>
      </c>
      <c r="X154" s="1" t="s">
        <v>180</v>
      </c>
      <c r="Y154" s="1">
        <v>1</v>
      </c>
      <c r="Z154" s="1" t="s">
        <v>180</v>
      </c>
      <c r="AA154" s="1">
        <v>2</v>
      </c>
      <c r="AB154" s="1">
        <v>0.5</v>
      </c>
      <c r="AC154" s="1">
        <v>16</v>
      </c>
      <c r="AD154" s="1" t="s">
        <v>180</v>
      </c>
      <c r="AE154" s="1">
        <v>2</v>
      </c>
      <c r="AF154" s="1" t="s">
        <v>106</v>
      </c>
      <c r="AG154" s="1">
        <v>10</v>
      </c>
      <c r="AH154" s="1" t="s">
        <v>180</v>
      </c>
      <c r="AI154" s="1">
        <v>5</v>
      </c>
      <c r="AJ154" s="1" t="s">
        <v>88</v>
      </c>
      <c r="AK154" s="1" t="s">
        <v>838</v>
      </c>
      <c r="AL154" s="1">
        <v>1</v>
      </c>
      <c r="AM154" s="1">
        <v>2045333</v>
      </c>
      <c r="AN154" s="1">
        <v>56</v>
      </c>
      <c r="AO154" s="1">
        <v>518</v>
      </c>
      <c r="AP154" s="1">
        <v>277954</v>
      </c>
      <c r="AQ154" s="1">
        <v>36523</v>
      </c>
      <c r="AR154" s="1">
        <v>68802</v>
      </c>
      <c r="AS154" s="1">
        <v>696</v>
      </c>
      <c r="AT154" s="1">
        <v>39.700000000000003</v>
      </c>
      <c r="AU154" s="1">
        <v>236</v>
      </c>
      <c r="AV154" s="1">
        <v>15</v>
      </c>
      <c r="AW154" s="1">
        <v>16</v>
      </c>
      <c r="AX154" s="1">
        <v>19</v>
      </c>
      <c r="AY154" s="1">
        <v>15</v>
      </c>
      <c r="AZ154" s="1">
        <v>6</v>
      </c>
      <c r="BA154" s="1">
        <v>20</v>
      </c>
      <c r="BB154" s="1">
        <v>26</v>
      </c>
      <c r="BC154" s="1"/>
      <c r="BD154" s="1" t="s">
        <v>97</v>
      </c>
      <c r="BE154" s="1" t="s">
        <v>1038</v>
      </c>
      <c r="BF154" s="1"/>
      <c r="BG154" s="1"/>
      <c r="BH154" s="1"/>
      <c r="BI154" s="1" t="s">
        <v>1036</v>
      </c>
      <c r="BJ154" s="1" t="s">
        <v>53</v>
      </c>
      <c r="BK154" s="1" t="s">
        <v>54</v>
      </c>
      <c r="BL154" s="1"/>
      <c r="BM154" s="1"/>
      <c r="BN154" s="1" t="s">
        <v>106</v>
      </c>
      <c r="BO154" s="1" t="s">
        <v>180</v>
      </c>
      <c r="BP154" s="1" t="s">
        <v>180</v>
      </c>
      <c r="BQ154" s="1" t="s">
        <v>106</v>
      </c>
      <c r="BR154" s="1" t="s">
        <v>180</v>
      </c>
      <c r="BS154" s="1" t="s">
        <v>180</v>
      </c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 t="s">
        <v>129</v>
      </c>
      <c r="CE154" s="1" t="s">
        <v>88</v>
      </c>
      <c r="CF154" s="1">
        <v>1313</v>
      </c>
      <c r="CG154" s="1" t="s">
        <v>167</v>
      </c>
      <c r="CH154" s="1">
        <v>989</v>
      </c>
      <c r="CI154" s="1">
        <v>2.6408399999999999E-4</v>
      </c>
      <c r="CJ154" s="1">
        <v>13</v>
      </c>
      <c r="CK154" s="1">
        <v>16</v>
      </c>
      <c r="CL154" s="1">
        <v>47</v>
      </c>
      <c r="CM154" s="1" t="s">
        <v>106</v>
      </c>
      <c r="CN154" s="1">
        <v>2</v>
      </c>
      <c r="CO154" s="1" t="s">
        <v>119</v>
      </c>
      <c r="CP154" s="1">
        <v>1</v>
      </c>
      <c r="CQ154" s="1" t="s">
        <v>106</v>
      </c>
      <c r="CR154" s="1">
        <v>1</v>
      </c>
      <c r="CS154" s="1" t="s">
        <v>180</v>
      </c>
      <c r="CT154" s="1" t="s">
        <v>118</v>
      </c>
      <c r="CU154" s="1">
        <v>2.1</v>
      </c>
      <c r="CV154" s="1" t="s">
        <v>119</v>
      </c>
      <c r="CW154" s="1">
        <v>0.5</v>
      </c>
      <c r="CX154" s="1">
        <v>2</v>
      </c>
      <c r="CY154" s="1" t="s">
        <v>180</v>
      </c>
    </row>
    <row r="155" spans="1:103" x14ac:dyDescent="0.25">
      <c r="A155" s="3">
        <v>45077</v>
      </c>
      <c r="B155" s="1">
        <v>208</v>
      </c>
      <c r="C155" s="1">
        <v>4796</v>
      </c>
      <c r="D155" s="1" t="s">
        <v>87</v>
      </c>
      <c r="E155" s="1" t="s">
        <v>839</v>
      </c>
      <c r="F155" s="1">
        <v>2022</v>
      </c>
      <c r="G155" s="7">
        <v>44764</v>
      </c>
      <c r="H155" s="1" t="s">
        <v>104</v>
      </c>
      <c r="I155" s="1" t="s">
        <v>319</v>
      </c>
      <c r="J155" s="1" t="s">
        <v>1326</v>
      </c>
      <c r="K155" s="1" t="s">
        <v>840</v>
      </c>
      <c r="L155" s="1" t="s">
        <v>1171</v>
      </c>
      <c r="M155" s="1">
        <v>2</v>
      </c>
      <c r="N155" s="1" t="s">
        <v>91</v>
      </c>
      <c r="O155" s="1" t="s">
        <v>617</v>
      </c>
      <c r="P155" s="1">
        <v>1</v>
      </c>
      <c r="Q155" s="1" t="s">
        <v>106</v>
      </c>
      <c r="R155" s="1">
        <v>1</v>
      </c>
      <c r="S155" s="1" t="s">
        <v>106</v>
      </c>
      <c r="T155" s="1">
        <v>0.5</v>
      </c>
      <c r="U155" s="1" t="s">
        <v>106</v>
      </c>
      <c r="V155" s="1" t="s">
        <v>104</v>
      </c>
      <c r="W155" s="1">
        <v>8</v>
      </c>
      <c r="X155" s="1" t="s">
        <v>180</v>
      </c>
      <c r="Y155" s="1">
        <v>0.25</v>
      </c>
      <c r="Z155" s="1" t="s">
        <v>106</v>
      </c>
      <c r="AA155" s="1">
        <v>2</v>
      </c>
      <c r="AB155" s="1">
        <v>0.5</v>
      </c>
      <c r="AC155" s="1">
        <v>16</v>
      </c>
      <c r="AD155" s="1" t="s">
        <v>180</v>
      </c>
      <c r="AE155" s="1">
        <v>2</v>
      </c>
      <c r="AF155" s="1" t="s">
        <v>106</v>
      </c>
      <c r="AG155" s="1">
        <v>160</v>
      </c>
      <c r="AH155" s="1" t="s">
        <v>180</v>
      </c>
      <c r="AI155" s="1">
        <f t="shared" si="3"/>
        <v>3</v>
      </c>
      <c r="AJ155" s="1" t="s">
        <v>88</v>
      </c>
      <c r="AK155" s="1" t="s">
        <v>841</v>
      </c>
      <c r="AL155" s="1">
        <v>6</v>
      </c>
      <c r="AM155" s="1">
        <v>2103660</v>
      </c>
      <c r="AN155" s="1">
        <v>51</v>
      </c>
      <c r="AO155" s="1">
        <v>586</v>
      </c>
      <c r="AP155" s="1">
        <v>311267</v>
      </c>
      <c r="AQ155" s="1">
        <v>41248</v>
      </c>
      <c r="AR155" s="1">
        <v>97452</v>
      </c>
      <c r="AS155" s="1">
        <v>596</v>
      </c>
      <c r="AT155" s="1">
        <v>39.6</v>
      </c>
      <c r="AU155" s="1">
        <v>11921</v>
      </c>
      <c r="AV155" s="1">
        <v>7</v>
      </c>
      <c r="AW155" s="1">
        <v>11</v>
      </c>
      <c r="AX155" s="1">
        <v>10</v>
      </c>
      <c r="AY155" s="1">
        <v>1</v>
      </c>
      <c r="AZ155" s="1">
        <v>6</v>
      </c>
      <c r="BA155" s="1">
        <v>667</v>
      </c>
      <c r="BB155" s="1">
        <v>1</v>
      </c>
      <c r="BC155" s="1" t="s">
        <v>96</v>
      </c>
      <c r="BD155" s="1" t="s">
        <v>97</v>
      </c>
      <c r="BE155" s="1" t="s">
        <v>1036</v>
      </c>
      <c r="BF155" s="1"/>
      <c r="BG155" s="1"/>
      <c r="BH155" s="1"/>
      <c r="BI155" s="1" t="s">
        <v>54</v>
      </c>
      <c r="BJ155" s="1"/>
      <c r="BK155" s="1" t="s">
        <v>54</v>
      </c>
      <c r="BL155" s="1" t="s">
        <v>98</v>
      </c>
      <c r="BM155" s="1"/>
      <c r="BN155" s="1" t="s">
        <v>106</v>
      </c>
      <c r="BO155" s="1" t="s">
        <v>106</v>
      </c>
      <c r="BP155" s="1" t="s">
        <v>180</v>
      </c>
      <c r="BQ155" s="1" t="s">
        <v>106</v>
      </c>
      <c r="BR155" s="1" t="s">
        <v>180</v>
      </c>
      <c r="BS155" s="1" t="s">
        <v>180</v>
      </c>
      <c r="BT155" s="1" t="s">
        <v>842</v>
      </c>
      <c r="BU155" s="1" t="s">
        <v>100</v>
      </c>
      <c r="BV155" s="1" t="s">
        <v>101</v>
      </c>
      <c r="BW155" s="1" t="s">
        <v>102</v>
      </c>
      <c r="BX155" s="1">
        <v>100</v>
      </c>
      <c r="BY155" s="1">
        <v>100</v>
      </c>
      <c r="BZ155" s="1">
        <v>59380</v>
      </c>
      <c r="CA155" s="1">
        <v>60585</v>
      </c>
      <c r="CB155" s="1">
        <v>1206</v>
      </c>
      <c r="CC155" s="1">
        <v>1</v>
      </c>
      <c r="CD155" s="1" t="s">
        <v>201</v>
      </c>
      <c r="CE155" s="1" t="s">
        <v>88</v>
      </c>
      <c r="CF155" s="1">
        <v>1313</v>
      </c>
      <c r="CG155" s="1" t="s">
        <v>202</v>
      </c>
      <c r="CH155" s="1">
        <v>992</v>
      </c>
      <c r="CI155" s="1">
        <v>1.91626E-4</v>
      </c>
      <c r="CJ155" s="1">
        <v>17</v>
      </c>
      <c r="CK155" s="1">
        <v>12</v>
      </c>
      <c r="CL155" s="1">
        <v>8</v>
      </c>
      <c r="CM155" s="1" t="s">
        <v>106</v>
      </c>
      <c r="CN155" s="1">
        <v>1</v>
      </c>
      <c r="CO155" s="1" t="s">
        <v>106</v>
      </c>
      <c r="CP155" s="1">
        <v>0.5</v>
      </c>
      <c r="CQ155" s="1" t="s">
        <v>106</v>
      </c>
      <c r="CR155" s="1">
        <v>1</v>
      </c>
      <c r="CS155" s="1" t="s">
        <v>106</v>
      </c>
      <c r="CT155" s="1" t="s">
        <v>118</v>
      </c>
      <c r="CU155" s="1">
        <v>2.1</v>
      </c>
      <c r="CV155" s="1" t="s">
        <v>119</v>
      </c>
      <c r="CW155" s="1">
        <v>0.5</v>
      </c>
      <c r="CX155" s="1">
        <v>2</v>
      </c>
      <c r="CY155" s="1" t="s">
        <v>106</v>
      </c>
    </row>
    <row r="156" spans="1:103" x14ac:dyDescent="0.25">
      <c r="A156" s="3">
        <v>45077</v>
      </c>
      <c r="B156" s="1">
        <v>209</v>
      </c>
      <c r="C156" s="1">
        <v>4790</v>
      </c>
      <c r="D156" s="1" t="s">
        <v>87</v>
      </c>
      <c r="E156" s="1" t="s">
        <v>843</v>
      </c>
      <c r="F156" s="1">
        <v>2022</v>
      </c>
      <c r="G156" s="7">
        <v>44764</v>
      </c>
      <c r="H156" s="1" t="s">
        <v>104</v>
      </c>
      <c r="I156" s="1" t="s">
        <v>129</v>
      </c>
      <c r="J156" s="1" t="s">
        <v>1324</v>
      </c>
      <c r="K156" s="1" t="s">
        <v>844</v>
      </c>
      <c r="L156" s="1" t="s">
        <v>1172</v>
      </c>
      <c r="M156" s="1">
        <v>25</v>
      </c>
      <c r="N156" s="1" t="s">
        <v>91</v>
      </c>
      <c r="O156" s="1" t="s">
        <v>214</v>
      </c>
      <c r="P156" s="1">
        <v>0.5</v>
      </c>
      <c r="Q156" s="1" t="s">
        <v>106</v>
      </c>
      <c r="R156" s="1">
        <v>0.5</v>
      </c>
      <c r="S156" s="1" t="s">
        <v>106</v>
      </c>
      <c r="T156" s="1">
        <v>0.5</v>
      </c>
      <c r="U156" s="1" t="s">
        <v>106</v>
      </c>
      <c r="V156" s="1" t="s">
        <v>104</v>
      </c>
      <c r="W156" s="1">
        <v>4</v>
      </c>
      <c r="X156" s="1" t="s">
        <v>180</v>
      </c>
      <c r="Y156" s="1">
        <v>0.25</v>
      </c>
      <c r="Z156" s="1" t="s">
        <v>106</v>
      </c>
      <c r="AA156" s="1">
        <v>2</v>
      </c>
      <c r="AB156" s="1">
        <v>0.12</v>
      </c>
      <c r="AC156" s="1">
        <v>16</v>
      </c>
      <c r="AD156" s="1" t="s">
        <v>180</v>
      </c>
      <c r="AE156" s="1">
        <v>2</v>
      </c>
      <c r="AF156" s="1" t="s">
        <v>106</v>
      </c>
      <c r="AG156" s="1">
        <v>160</v>
      </c>
      <c r="AH156" s="1" t="s">
        <v>180</v>
      </c>
      <c r="AI156" s="1">
        <f t="shared" si="3"/>
        <v>3</v>
      </c>
      <c r="AJ156" s="1" t="s">
        <v>88</v>
      </c>
      <c r="AK156" s="1" t="s">
        <v>845</v>
      </c>
      <c r="AL156" s="1">
        <v>1</v>
      </c>
      <c r="AM156" s="1">
        <v>2061402</v>
      </c>
      <c r="AN156" s="1">
        <v>46</v>
      </c>
      <c r="AO156" s="1">
        <v>528</v>
      </c>
      <c r="AP156" s="1">
        <v>171476</v>
      </c>
      <c r="AQ156" s="1">
        <v>44813</v>
      </c>
      <c r="AR156" s="1">
        <v>103418</v>
      </c>
      <c r="AS156" s="1">
        <v>698</v>
      </c>
      <c r="AT156" s="1">
        <v>39.700000000000003</v>
      </c>
      <c r="AU156" s="1">
        <v>236</v>
      </c>
      <c r="AV156" s="1">
        <v>15</v>
      </c>
      <c r="AW156" s="1">
        <v>16</v>
      </c>
      <c r="AX156" s="1">
        <v>19</v>
      </c>
      <c r="AY156" s="1">
        <v>15</v>
      </c>
      <c r="AZ156" s="1">
        <v>6</v>
      </c>
      <c r="BA156" s="1">
        <v>20</v>
      </c>
      <c r="BB156" s="1">
        <v>26</v>
      </c>
      <c r="BC156" s="1" t="s">
        <v>96</v>
      </c>
      <c r="BD156" s="1" t="s">
        <v>97</v>
      </c>
      <c r="BE156" s="1" t="s">
        <v>1036</v>
      </c>
      <c r="BF156" s="1"/>
      <c r="BG156" s="1"/>
      <c r="BH156" s="1"/>
      <c r="BI156" s="1" t="s">
        <v>54</v>
      </c>
      <c r="BJ156" s="1"/>
      <c r="BK156" s="1" t="s">
        <v>54</v>
      </c>
      <c r="BL156" s="1" t="s">
        <v>128</v>
      </c>
      <c r="BM156" s="1"/>
      <c r="BN156" s="1" t="s">
        <v>106</v>
      </c>
      <c r="BO156" s="1" t="s">
        <v>106</v>
      </c>
      <c r="BP156" s="1" t="s">
        <v>180</v>
      </c>
      <c r="BQ156" s="1" t="s">
        <v>106</v>
      </c>
      <c r="BR156" s="1" t="s">
        <v>180</v>
      </c>
      <c r="BS156" s="1" t="s">
        <v>180</v>
      </c>
      <c r="BT156" s="1" t="s">
        <v>846</v>
      </c>
      <c r="BU156" s="1" t="s">
        <v>100</v>
      </c>
      <c r="BV156" s="1" t="s">
        <v>101</v>
      </c>
      <c r="BW156" s="1" t="s">
        <v>102</v>
      </c>
      <c r="BX156" s="1">
        <v>99.834000000000003</v>
      </c>
      <c r="BY156" s="1">
        <v>100</v>
      </c>
      <c r="BZ156" s="1">
        <v>69483</v>
      </c>
      <c r="CA156" s="1">
        <v>70688</v>
      </c>
      <c r="CB156" s="1">
        <v>1206</v>
      </c>
      <c r="CC156" s="1">
        <v>1</v>
      </c>
      <c r="CD156" s="1" t="s">
        <v>129</v>
      </c>
      <c r="CE156" s="1" t="s">
        <v>88</v>
      </c>
      <c r="CF156" s="1">
        <v>1313</v>
      </c>
      <c r="CG156" s="1" t="s">
        <v>145</v>
      </c>
      <c r="CH156" s="1">
        <v>980</v>
      </c>
      <c r="CI156" s="1">
        <v>4.8344600000000001E-4</v>
      </c>
      <c r="CJ156" s="1">
        <v>13</v>
      </c>
      <c r="CK156" s="1">
        <v>16</v>
      </c>
      <c r="CL156" s="1">
        <v>47</v>
      </c>
      <c r="CM156" s="1" t="s">
        <v>106</v>
      </c>
      <c r="CN156" s="1">
        <v>2</v>
      </c>
      <c r="CO156" s="1" t="s">
        <v>119</v>
      </c>
      <c r="CP156" s="1">
        <v>1</v>
      </c>
      <c r="CQ156" s="1" t="s">
        <v>106</v>
      </c>
      <c r="CR156" s="1">
        <v>1</v>
      </c>
      <c r="CS156" s="1" t="s">
        <v>106</v>
      </c>
      <c r="CT156" s="1" t="s">
        <v>118</v>
      </c>
      <c r="CU156" s="1">
        <v>2.1</v>
      </c>
      <c r="CV156" s="1" t="s">
        <v>119</v>
      </c>
      <c r="CW156" s="1">
        <v>0.5</v>
      </c>
      <c r="CX156" s="1">
        <v>2</v>
      </c>
      <c r="CY156" s="1" t="s">
        <v>106</v>
      </c>
    </row>
    <row r="157" spans="1:103" x14ac:dyDescent="0.25">
      <c r="A157" s="3">
        <v>45077</v>
      </c>
      <c r="B157" s="1">
        <v>210</v>
      </c>
      <c r="C157" s="1" t="s">
        <v>847</v>
      </c>
      <c r="D157" s="1" t="s">
        <v>121</v>
      </c>
      <c r="E157" s="1" t="s">
        <v>848</v>
      </c>
      <c r="F157" s="1">
        <v>2022</v>
      </c>
      <c r="G157" s="7">
        <v>44749</v>
      </c>
      <c r="H157" s="1" t="s">
        <v>104</v>
      </c>
      <c r="I157" s="1" t="s">
        <v>116</v>
      </c>
      <c r="J157" s="1" t="s">
        <v>1316</v>
      </c>
      <c r="K157" s="1" t="s">
        <v>849</v>
      </c>
      <c r="L157" s="1" t="s">
        <v>1173</v>
      </c>
      <c r="M157" s="1">
        <v>19</v>
      </c>
      <c r="N157" s="1" t="s">
        <v>125</v>
      </c>
      <c r="O157" s="1" t="s">
        <v>164</v>
      </c>
      <c r="P157" s="1">
        <v>0.25</v>
      </c>
      <c r="Q157" s="1" t="s">
        <v>106</v>
      </c>
      <c r="R157" s="1">
        <v>0.12</v>
      </c>
      <c r="S157" s="1" t="s">
        <v>106</v>
      </c>
      <c r="T157" s="1">
        <v>8</v>
      </c>
      <c r="U157" s="1" t="s">
        <v>180</v>
      </c>
      <c r="V157" s="1" t="s">
        <v>104</v>
      </c>
      <c r="W157" s="1">
        <v>8</v>
      </c>
      <c r="X157" s="1" t="s">
        <v>180</v>
      </c>
      <c r="Y157" s="1">
        <v>1</v>
      </c>
      <c r="Z157" s="1" t="s">
        <v>180</v>
      </c>
      <c r="AA157" s="1">
        <v>2</v>
      </c>
      <c r="AB157" s="1">
        <v>0.25</v>
      </c>
      <c r="AC157" s="1">
        <v>16</v>
      </c>
      <c r="AD157" s="1" t="s">
        <v>180</v>
      </c>
      <c r="AE157" s="1">
        <v>4</v>
      </c>
      <c r="AF157" s="1" t="s">
        <v>106</v>
      </c>
      <c r="AG157" s="1">
        <v>160</v>
      </c>
      <c r="AH157" s="1" t="s">
        <v>180</v>
      </c>
      <c r="AI157" s="1">
        <f t="shared" si="3"/>
        <v>5</v>
      </c>
      <c r="AJ157" s="1" t="s">
        <v>88</v>
      </c>
      <c r="AK157" s="1" t="s">
        <v>850</v>
      </c>
      <c r="AL157" s="1">
        <v>84</v>
      </c>
      <c r="AM157" s="1">
        <v>2118415</v>
      </c>
      <c r="AN157" s="1">
        <v>53</v>
      </c>
      <c r="AO157" s="1">
        <v>516</v>
      </c>
      <c r="AP157" s="1">
        <v>192472</v>
      </c>
      <c r="AQ157" s="1">
        <v>39970</v>
      </c>
      <c r="AR157" s="1">
        <v>72232</v>
      </c>
      <c r="AS157" s="1">
        <v>100</v>
      </c>
      <c r="AT157" s="1">
        <v>39.700000000000003</v>
      </c>
      <c r="AU157" s="1">
        <v>12488</v>
      </c>
      <c r="AV157" s="1">
        <v>2</v>
      </c>
      <c r="AW157" s="1">
        <v>5</v>
      </c>
      <c r="AX157" s="1">
        <v>4</v>
      </c>
      <c r="AY157" s="1">
        <v>83</v>
      </c>
      <c r="AZ157" s="1">
        <v>6</v>
      </c>
      <c r="BA157" s="1">
        <v>1</v>
      </c>
      <c r="BB157" s="1">
        <v>18</v>
      </c>
      <c r="BC157" s="1" t="s">
        <v>96</v>
      </c>
      <c r="BD157" s="1" t="s">
        <v>97</v>
      </c>
      <c r="BE157" s="1" t="s">
        <v>1036</v>
      </c>
      <c r="BF157" s="1" t="s">
        <v>488</v>
      </c>
      <c r="BG157" s="1"/>
      <c r="BH157" s="1" t="s">
        <v>452</v>
      </c>
      <c r="BI157" s="1" t="s">
        <v>53</v>
      </c>
      <c r="BJ157" s="1" t="s">
        <v>53</v>
      </c>
      <c r="BK157" s="1"/>
      <c r="BL157" s="1" t="s">
        <v>98</v>
      </c>
      <c r="BM157" s="1"/>
      <c r="BN157" s="1" t="s">
        <v>106</v>
      </c>
      <c r="BO157" s="1" t="s">
        <v>180</v>
      </c>
      <c r="BP157" s="1" t="s">
        <v>180</v>
      </c>
      <c r="BQ157" s="1" t="s">
        <v>180</v>
      </c>
      <c r="BR157" s="1" t="s">
        <v>180</v>
      </c>
      <c r="BS157" s="1" t="s">
        <v>180</v>
      </c>
      <c r="BT157" s="1" t="s">
        <v>851</v>
      </c>
      <c r="BU157" s="1" t="s">
        <v>100</v>
      </c>
      <c r="BV157" s="1" t="s">
        <v>101</v>
      </c>
      <c r="BW157" s="1" t="s">
        <v>102</v>
      </c>
      <c r="BX157" s="1">
        <v>99.501999999999995</v>
      </c>
      <c r="BY157" s="1">
        <v>100</v>
      </c>
      <c r="BZ157" s="1">
        <v>10366</v>
      </c>
      <c r="CA157" s="1">
        <v>11571</v>
      </c>
      <c r="CB157" s="1">
        <v>1</v>
      </c>
      <c r="CC157" s="1">
        <v>1206</v>
      </c>
      <c r="CD157" s="1" t="s">
        <v>116</v>
      </c>
      <c r="CE157" s="1" t="s">
        <v>88</v>
      </c>
      <c r="CF157" s="1">
        <v>1313</v>
      </c>
      <c r="CG157" s="1" t="s">
        <v>852</v>
      </c>
      <c r="CH157" s="1">
        <v>792</v>
      </c>
      <c r="CI157" s="1">
        <v>5.8751899999999998E-3</v>
      </c>
      <c r="CJ157" s="1" t="s">
        <v>131</v>
      </c>
      <c r="CK157" s="1" t="s">
        <v>131</v>
      </c>
      <c r="CL157" s="1">
        <v>242</v>
      </c>
      <c r="CM157" s="1" t="s">
        <v>106</v>
      </c>
      <c r="CN157" s="1">
        <v>0.25</v>
      </c>
      <c r="CO157" s="1" t="s">
        <v>106</v>
      </c>
      <c r="CP157" s="1">
        <v>0.5</v>
      </c>
      <c r="CQ157" s="1" t="s">
        <v>106</v>
      </c>
      <c r="CR157" s="1">
        <v>0.12</v>
      </c>
      <c r="CS157" s="1" t="s">
        <v>106</v>
      </c>
      <c r="CT157" s="1" t="s">
        <v>106</v>
      </c>
      <c r="CU157" s="1">
        <v>0.5</v>
      </c>
      <c r="CV157" s="1" t="s">
        <v>106</v>
      </c>
      <c r="CW157" s="1">
        <v>0.12</v>
      </c>
      <c r="CX157" s="1">
        <v>0.25</v>
      </c>
      <c r="CY157" s="1" t="s">
        <v>106</v>
      </c>
    </row>
    <row r="158" spans="1:103" x14ac:dyDescent="0.25">
      <c r="A158" s="3">
        <v>45077</v>
      </c>
      <c r="B158" s="1">
        <v>211</v>
      </c>
      <c r="C158" s="1">
        <v>4244</v>
      </c>
      <c r="D158" s="1" t="s">
        <v>87</v>
      </c>
      <c r="E158" s="1" t="s">
        <v>853</v>
      </c>
      <c r="F158" s="1">
        <v>2022</v>
      </c>
      <c r="G158" s="7">
        <v>44568</v>
      </c>
      <c r="H158" s="1" t="s">
        <v>104</v>
      </c>
      <c r="I158" s="1" t="s">
        <v>116</v>
      </c>
      <c r="J158" s="1" t="s">
        <v>1328</v>
      </c>
      <c r="K158" s="1" t="s">
        <v>854</v>
      </c>
      <c r="L158" s="1" t="s">
        <v>1174</v>
      </c>
      <c r="M158" s="1">
        <v>52</v>
      </c>
      <c r="N158" s="1" t="s">
        <v>91</v>
      </c>
      <c r="O158" s="1" t="s">
        <v>92</v>
      </c>
      <c r="P158" s="1">
        <v>0.25</v>
      </c>
      <c r="Q158" s="1" t="s">
        <v>106</v>
      </c>
      <c r="R158" s="1">
        <v>0.25</v>
      </c>
      <c r="S158" s="1" t="s">
        <v>106</v>
      </c>
      <c r="T158" s="1">
        <v>0.5</v>
      </c>
      <c r="U158" s="1" t="s">
        <v>106</v>
      </c>
      <c r="V158" s="1" t="s">
        <v>104</v>
      </c>
      <c r="W158" s="1">
        <v>0.12</v>
      </c>
      <c r="X158" s="1" t="s">
        <v>106</v>
      </c>
      <c r="Y158" s="1">
        <v>0.25</v>
      </c>
      <c r="Z158" s="1" t="s">
        <v>106</v>
      </c>
      <c r="AA158" s="1">
        <v>2</v>
      </c>
      <c r="AB158" s="1">
        <v>0.12</v>
      </c>
      <c r="AC158" s="1">
        <v>16</v>
      </c>
      <c r="AD158" s="1" t="s">
        <v>180</v>
      </c>
      <c r="AE158" s="1">
        <v>2</v>
      </c>
      <c r="AF158" s="1" t="s">
        <v>106</v>
      </c>
      <c r="AG158" s="1">
        <v>160</v>
      </c>
      <c r="AH158" s="1" t="s">
        <v>180</v>
      </c>
      <c r="AI158" s="1">
        <f t="shared" si="3"/>
        <v>2</v>
      </c>
      <c r="AJ158" s="1" t="s">
        <v>104</v>
      </c>
      <c r="AK158" s="1" t="s">
        <v>855</v>
      </c>
      <c r="AL158" s="1">
        <v>10</v>
      </c>
      <c r="AM158" s="1">
        <v>2144236</v>
      </c>
      <c r="AN158" s="1">
        <v>44</v>
      </c>
      <c r="AO158" s="1">
        <v>509</v>
      </c>
      <c r="AP158" s="1">
        <v>273217</v>
      </c>
      <c r="AQ158" s="1">
        <v>48732</v>
      </c>
      <c r="AR158" s="1">
        <v>183157</v>
      </c>
      <c r="AS158" s="1">
        <v>599</v>
      </c>
      <c r="AT158" s="1">
        <v>39.6</v>
      </c>
      <c r="AU158" s="1">
        <v>2013</v>
      </c>
      <c r="AV158" s="1">
        <v>12</v>
      </c>
      <c r="AW158" s="1">
        <v>19</v>
      </c>
      <c r="AX158" s="1">
        <v>36</v>
      </c>
      <c r="AY158" s="1">
        <v>17</v>
      </c>
      <c r="AZ158" s="1">
        <v>6</v>
      </c>
      <c r="BA158" s="1">
        <v>20</v>
      </c>
      <c r="BB158" s="1">
        <v>14</v>
      </c>
      <c r="BC158" s="1" t="s">
        <v>96</v>
      </c>
      <c r="BD158" s="1" t="s">
        <v>97</v>
      </c>
      <c r="BE158" s="1" t="s">
        <v>1036</v>
      </c>
      <c r="BF158" s="1"/>
      <c r="BG158" s="1"/>
      <c r="BH158" s="1"/>
      <c r="BI158" s="1"/>
      <c r="BJ158" s="1"/>
      <c r="BK158" s="1"/>
      <c r="BL158" s="1" t="s">
        <v>352</v>
      </c>
      <c r="BM158" s="1"/>
      <c r="BN158" s="1" t="s">
        <v>106</v>
      </c>
      <c r="BO158" s="1" t="s">
        <v>106</v>
      </c>
      <c r="BP158" s="1" t="s">
        <v>106</v>
      </c>
      <c r="BQ158" s="1" t="s">
        <v>106</v>
      </c>
      <c r="BR158" s="1" t="s">
        <v>180</v>
      </c>
      <c r="BS158" s="1" t="s">
        <v>180</v>
      </c>
      <c r="BT158" s="1" t="s">
        <v>856</v>
      </c>
      <c r="BU158" s="1" t="s">
        <v>100</v>
      </c>
      <c r="BV158" s="1" t="s">
        <v>101</v>
      </c>
      <c r="BW158" s="1" t="s">
        <v>102</v>
      </c>
      <c r="BX158" s="1">
        <v>99.834000000000003</v>
      </c>
      <c r="BY158" s="1">
        <v>100</v>
      </c>
      <c r="BZ158" s="1">
        <v>230626</v>
      </c>
      <c r="CA158" s="1">
        <v>231831</v>
      </c>
      <c r="CB158" s="1">
        <v>1206</v>
      </c>
      <c r="CC158" s="1">
        <v>1</v>
      </c>
      <c r="CD158" s="1" t="s">
        <v>116</v>
      </c>
      <c r="CE158" s="1" t="s">
        <v>88</v>
      </c>
      <c r="CF158" s="1">
        <v>1313</v>
      </c>
      <c r="CG158" s="1" t="s">
        <v>857</v>
      </c>
      <c r="CH158" s="1">
        <v>915</v>
      </c>
      <c r="CI158" s="1">
        <v>2.16198E-3</v>
      </c>
      <c r="CJ158" s="1">
        <v>17</v>
      </c>
      <c r="CK158" s="1">
        <v>15</v>
      </c>
      <c r="CL158" s="1">
        <v>430</v>
      </c>
      <c r="CM158" s="1" t="s">
        <v>106</v>
      </c>
      <c r="CN158" s="1">
        <v>0.25</v>
      </c>
      <c r="CO158" s="1" t="s">
        <v>106</v>
      </c>
      <c r="CP158" s="1">
        <v>0.5</v>
      </c>
      <c r="CQ158" s="1" t="s">
        <v>106</v>
      </c>
      <c r="CR158" s="1">
        <v>0.25</v>
      </c>
      <c r="CS158" s="1" t="s">
        <v>106</v>
      </c>
      <c r="CT158" s="1" t="s">
        <v>106</v>
      </c>
      <c r="CU158" s="1">
        <v>0.5</v>
      </c>
      <c r="CV158" s="1" t="s">
        <v>106</v>
      </c>
      <c r="CW158" s="1">
        <v>0.12</v>
      </c>
      <c r="CX158" s="1">
        <v>0.5</v>
      </c>
      <c r="CY158" s="1" t="s">
        <v>106</v>
      </c>
    </row>
    <row r="159" spans="1:103" x14ac:dyDescent="0.25">
      <c r="A159" s="3">
        <v>45077</v>
      </c>
      <c r="B159" s="1">
        <v>212</v>
      </c>
      <c r="C159" s="1" t="s">
        <v>858</v>
      </c>
      <c r="D159" s="1" t="s">
        <v>121</v>
      </c>
      <c r="E159" s="1" t="s">
        <v>859</v>
      </c>
      <c r="F159" s="1">
        <v>2022</v>
      </c>
      <c r="G159" s="7">
        <v>44740</v>
      </c>
      <c r="H159" s="1" t="s">
        <v>104</v>
      </c>
      <c r="I159" s="1" t="s">
        <v>496</v>
      </c>
      <c r="J159" s="1" t="s">
        <v>1331</v>
      </c>
      <c r="K159" s="1" t="s">
        <v>860</v>
      </c>
      <c r="L159" s="1" t="s">
        <v>1175</v>
      </c>
      <c r="M159" s="1">
        <v>18</v>
      </c>
      <c r="N159" s="1" t="s">
        <v>91</v>
      </c>
      <c r="O159" s="1" t="s">
        <v>164</v>
      </c>
      <c r="P159" s="1">
        <v>1</v>
      </c>
      <c r="Q159" s="1" t="s">
        <v>106</v>
      </c>
      <c r="R159" s="1">
        <v>1</v>
      </c>
      <c r="S159" s="1" t="s">
        <v>106</v>
      </c>
      <c r="T159" s="1">
        <v>2</v>
      </c>
      <c r="U159" s="1" t="s">
        <v>106</v>
      </c>
      <c r="V159" s="1" t="s">
        <v>104</v>
      </c>
      <c r="W159" s="1">
        <v>8</v>
      </c>
      <c r="X159" s="1" t="s">
        <v>180</v>
      </c>
      <c r="Y159" s="1">
        <v>1</v>
      </c>
      <c r="Z159" s="1" t="s">
        <v>180</v>
      </c>
      <c r="AA159" s="1">
        <v>2</v>
      </c>
      <c r="AB159" s="1">
        <v>0.5</v>
      </c>
      <c r="AC159" s="1">
        <v>16</v>
      </c>
      <c r="AD159" s="1" t="s">
        <v>180</v>
      </c>
      <c r="AE159" s="1">
        <v>16</v>
      </c>
      <c r="AF159" s="1" t="s">
        <v>180</v>
      </c>
      <c r="AG159" s="1">
        <v>160</v>
      </c>
      <c r="AH159" s="1" t="s">
        <v>180</v>
      </c>
      <c r="AI159" s="1">
        <f t="shared" si="3"/>
        <v>5</v>
      </c>
      <c r="AJ159" s="1" t="s">
        <v>88</v>
      </c>
      <c r="AK159" s="1" t="s">
        <v>861</v>
      </c>
      <c r="AL159" s="1">
        <v>23</v>
      </c>
      <c r="AM159" s="1">
        <v>2142044</v>
      </c>
      <c r="AN159" s="1">
        <v>49</v>
      </c>
      <c r="AO159" s="1">
        <v>552</v>
      </c>
      <c r="AP159" s="1">
        <v>254993</v>
      </c>
      <c r="AQ159" s="1">
        <v>43715</v>
      </c>
      <c r="AR159" s="1">
        <v>85697</v>
      </c>
      <c r="AS159" s="1">
        <v>498</v>
      </c>
      <c r="AT159" s="1">
        <v>39.5</v>
      </c>
      <c r="AU159" s="1">
        <v>90</v>
      </c>
      <c r="AV159" s="1">
        <v>5</v>
      </c>
      <c r="AW159" s="1">
        <v>6</v>
      </c>
      <c r="AX159" s="1">
        <v>1</v>
      </c>
      <c r="AY159" s="1">
        <v>2</v>
      </c>
      <c r="AZ159" s="1">
        <v>6</v>
      </c>
      <c r="BA159" s="1">
        <v>3</v>
      </c>
      <c r="BB159" s="1">
        <v>4</v>
      </c>
      <c r="BC159" s="1" t="s">
        <v>96</v>
      </c>
      <c r="BD159" s="1" t="s">
        <v>97</v>
      </c>
      <c r="BE159" s="1" t="s">
        <v>1036</v>
      </c>
      <c r="BF159" s="1"/>
      <c r="BG159" s="1" t="s">
        <v>740</v>
      </c>
      <c r="BH159" s="1"/>
      <c r="BI159" s="1" t="s">
        <v>53</v>
      </c>
      <c r="BJ159" s="1" t="s">
        <v>53</v>
      </c>
      <c r="BK159" s="1"/>
      <c r="BL159" s="1"/>
      <c r="BM159" s="1" t="s">
        <v>192</v>
      </c>
      <c r="BN159" s="1" t="s">
        <v>180</v>
      </c>
      <c r="BO159" s="1" t="s">
        <v>180</v>
      </c>
      <c r="BP159" s="1" t="s">
        <v>180</v>
      </c>
      <c r="BQ159" s="1" t="s">
        <v>180</v>
      </c>
      <c r="BR159" s="1" t="s">
        <v>180</v>
      </c>
      <c r="BS159" s="1" t="s">
        <v>180</v>
      </c>
      <c r="BT159" s="1" t="s">
        <v>862</v>
      </c>
      <c r="BU159" s="1" t="s">
        <v>194</v>
      </c>
      <c r="BV159" s="1" t="s">
        <v>195</v>
      </c>
      <c r="BW159" s="1" t="s">
        <v>196</v>
      </c>
      <c r="BX159" s="1">
        <v>100</v>
      </c>
      <c r="BY159" s="1">
        <v>100</v>
      </c>
      <c r="BZ159" s="1">
        <v>5027</v>
      </c>
      <c r="CA159" s="1">
        <v>5872</v>
      </c>
      <c r="CB159" s="1">
        <v>846</v>
      </c>
      <c r="CC159" s="1">
        <v>1</v>
      </c>
      <c r="CD159" s="1" t="s">
        <v>111</v>
      </c>
      <c r="CE159" s="1" t="s">
        <v>88</v>
      </c>
      <c r="CF159" s="1">
        <v>1313</v>
      </c>
      <c r="CG159" s="1" t="s">
        <v>280</v>
      </c>
      <c r="CH159" s="1">
        <v>976</v>
      </c>
      <c r="CI159" s="1">
        <v>5.8191000000000004E-4</v>
      </c>
      <c r="CJ159" s="1">
        <v>34</v>
      </c>
      <c r="CK159" s="1" t="s">
        <v>131</v>
      </c>
      <c r="CL159" s="1">
        <v>56</v>
      </c>
      <c r="CM159" s="1" t="s">
        <v>106</v>
      </c>
      <c r="CN159" s="1">
        <v>1</v>
      </c>
      <c r="CO159" s="1" t="s">
        <v>119</v>
      </c>
      <c r="CP159" s="1">
        <v>1</v>
      </c>
      <c r="CQ159" s="1" t="s">
        <v>106</v>
      </c>
      <c r="CR159" s="1">
        <v>0.5</v>
      </c>
      <c r="CS159" s="1" t="s">
        <v>106</v>
      </c>
      <c r="CT159" s="1" t="s">
        <v>118</v>
      </c>
      <c r="CU159" s="1">
        <v>2.1</v>
      </c>
      <c r="CV159" s="1" t="s">
        <v>119</v>
      </c>
      <c r="CW159" s="1">
        <v>0.5</v>
      </c>
      <c r="CX159" s="1">
        <v>2</v>
      </c>
      <c r="CY159" s="1" t="s">
        <v>106</v>
      </c>
    </row>
    <row r="160" spans="1:103" x14ac:dyDescent="0.25">
      <c r="A160" s="3">
        <v>45077</v>
      </c>
      <c r="B160" s="1">
        <v>215</v>
      </c>
      <c r="C160" s="1">
        <v>4032</v>
      </c>
      <c r="D160" s="1" t="s">
        <v>87</v>
      </c>
      <c r="E160" s="1" t="s">
        <v>863</v>
      </c>
      <c r="F160" s="1">
        <v>2022</v>
      </c>
      <c r="G160" s="7">
        <v>44732</v>
      </c>
      <c r="H160" s="1" t="s">
        <v>104</v>
      </c>
      <c r="I160" s="1" t="s">
        <v>129</v>
      </c>
      <c r="J160" s="1" t="s">
        <v>1327</v>
      </c>
      <c r="K160" s="1" t="s">
        <v>864</v>
      </c>
      <c r="L160" s="1" t="s">
        <v>1176</v>
      </c>
      <c r="M160" s="1">
        <v>50</v>
      </c>
      <c r="N160" s="1" t="s">
        <v>125</v>
      </c>
      <c r="O160" s="1" t="s">
        <v>92</v>
      </c>
      <c r="P160" s="1">
        <v>4</v>
      </c>
      <c r="Q160" s="1" t="s">
        <v>180</v>
      </c>
      <c r="R160" s="1">
        <v>1</v>
      </c>
      <c r="S160" s="1" t="s">
        <v>106</v>
      </c>
      <c r="T160" s="1">
        <v>0.5</v>
      </c>
      <c r="U160" s="1" t="s">
        <v>106</v>
      </c>
      <c r="V160" s="1" t="s">
        <v>104</v>
      </c>
      <c r="W160" s="1">
        <v>2</v>
      </c>
      <c r="X160" s="1" t="s">
        <v>180</v>
      </c>
      <c r="Y160" s="1">
        <v>0.25</v>
      </c>
      <c r="Z160" s="1" t="s">
        <v>106</v>
      </c>
      <c r="AA160" s="1">
        <v>2</v>
      </c>
      <c r="AB160" s="1">
        <v>0.5</v>
      </c>
      <c r="AC160" s="1">
        <v>16</v>
      </c>
      <c r="AD160" s="1" t="s">
        <v>180</v>
      </c>
      <c r="AE160" s="1">
        <v>2</v>
      </c>
      <c r="AF160" s="1" t="s">
        <v>106</v>
      </c>
      <c r="AG160" s="1">
        <v>160</v>
      </c>
      <c r="AH160" s="1" t="s">
        <v>180</v>
      </c>
      <c r="AI160" s="1">
        <f t="shared" si="3"/>
        <v>4</v>
      </c>
      <c r="AJ160" s="1" t="s">
        <v>88</v>
      </c>
      <c r="AK160" s="1" t="s">
        <v>865</v>
      </c>
      <c r="AL160" s="1">
        <v>1</v>
      </c>
      <c r="AM160" s="1">
        <v>2027509</v>
      </c>
      <c r="AN160" s="1">
        <v>53</v>
      </c>
      <c r="AO160" s="1">
        <v>507</v>
      </c>
      <c r="AP160" s="1">
        <v>172633</v>
      </c>
      <c r="AQ160" s="1">
        <v>38254</v>
      </c>
      <c r="AR160" s="1">
        <v>77093</v>
      </c>
      <c r="AS160" s="1">
        <v>598</v>
      </c>
      <c r="AT160" s="1">
        <v>39.700000000000003</v>
      </c>
      <c r="AU160" s="1">
        <v>236</v>
      </c>
      <c r="AV160" s="1">
        <v>15</v>
      </c>
      <c r="AW160" s="1">
        <v>16</v>
      </c>
      <c r="AX160" s="1">
        <v>19</v>
      </c>
      <c r="AY160" s="1">
        <v>15</v>
      </c>
      <c r="AZ160" s="1">
        <v>6</v>
      </c>
      <c r="BA160" s="1">
        <v>20</v>
      </c>
      <c r="BB160" s="1">
        <v>26</v>
      </c>
      <c r="BC160" s="1" t="s">
        <v>96</v>
      </c>
      <c r="BD160" s="1" t="s">
        <v>97</v>
      </c>
      <c r="BE160" s="1" t="s">
        <v>1036</v>
      </c>
      <c r="BF160" s="1"/>
      <c r="BG160" s="1"/>
      <c r="BH160" s="1"/>
      <c r="BI160" s="1" t="s">
        <v>54</v>
      </c>
      <c r="BJ160" s="1"/>
      <c r="BK160" s="1" t="s">
        <v>54</v>
      </c>
      <c r="BL160" s="1" t="s">
        <v>128</v>
      </c>
      <c r="BM160" s="1"/>
      <c r="BN160" s="1" t="s">
        <v>106</v>
      </c>
      <c r="BO160" s="1" t="s">
        <v>106</v>
      </c>
      <c r="BP160" s="1" t="s">
        <v>180</v>
      </c>
      <c r="BQ160" s="1" t="s">
        <v>106</v>
      </c>
      <c r="BR160" s="1" t="s">
        <v>180</v>
      </c>
      <c r="BS160" s="1" t="s">
        <v>180</v>
      </c>
      <c r="BT160" s="1" t="s">
        <v>866</v>
      </c>
      <c r="BU160" s="1" t="s">
        <v>100</v>
      </c>
      <c r="BV160" s="1" t="s">
        <v>101</v>
      </c>
      <c r="BW160" s="1" t="s">
        <v>102</v>
      </c>
      <c r="BX160" s="1">
        <v>99.834000000000003</v>
      </c>
      <c r="BY160" s="1">
        <v>100</v>
      </c>
      <c r="BZ160" s="1">
        <v>47411</v>
      </c>
      <c r="CA160" s="1">
        <v>48616</v>
      </c>
      <c r="CB160" s="1">
        <v>1</v>
      </c>
      <c r="CC160" s="1">
        <v>1206</v>
      </c>
      <c r="CD160" s="1" t="s">
        <v>129</v>
      </c>
      <c r="CE160" s="1" t="s">
        <v>88</v>
      </c>
      <c r="CF160" s="1">
        <v>1313</v>
      </c>
      <c r="CG160" s="1" t="s">
        <v>222</v>
      </c>
      <c r="CH160" s="1">
        <v>970</v>
      </c>
      <c r="CI160" s="1">
        <v>7.3074100000000003E-4</v>
      </c>
      <c r="CJ160" s="1">
        <v>13</v>
      </c>
      <c r="CK160" s="1">
        <v>33</v>
      </c>
      <c r="CL160" s="1">
        <v>47</v>
      </c>
      <c r="CM160" s="1" t="s">
        <v>106</v>
      </c>
      <c r="CN160" s="1">
        <v>2</v>
      </c>
      <c r="CO160" s="1" t="s">
        <v>119</v>
      </c>
      <c r="CP160" s="1">
        <v>1</v>
      </c>
      <c r="CQ160" s="1" t="s">
        <v>106</v>
      </c>
      <c r="CR160" s="1">
        <v>1</v>
      </c>
      <c r="CS160" s="1" t="s">
        <v>106</v>
      </c>
      <c r="CT160" s="1" t="s">
        <v>118</v>
      </c>
      <c r="CU160" s="1">
        <v>2.1</v>
      </c>
      <c r="CV160" s="1" t="s">
        <v>119</v>
      </c>
      <c r="CW160" s="1">
        <v>0.5</v>
      </c>
      <c r="CX160" s="1">
        <v>2</v>
      </c>
      <c r="CY160" s="1" t="s">
        <v>106</v>
      </c>
    </row>
    <row r="161" spans="1:103" x14ac:dyDescent="0.25">
      <c r="A161" s="3">
        <v>45077</v>
      </c>
      <c r="B161" s="1">
        <v>216</v>
      </c>
      <c r="C161" s="1">
        <v>3848</v>
      </c>
      <c r="D161" s="1" t="s">
        <v>87</v>
      </c>
      <c r="E161" s="1" t="s">
        <v>867</v>
      </c>
      <c r="F161" s="1">
        <v>2022</v>
      </c>
      <c r="G161" s="7">
        <v>44725</v>
      </c>
      <c r="H161" s="1" t="s">
        <v>104</v>
      </c>
      <c r="I161" s="1" t="s">
        <v>260</v>
      </c>
      <c r="J161" s="1" t="s">
        <v>1330</v>
      </c>
      <c r="K161" s="1" t="s">
        <v>868</v>
      </c>
      <c r="L161" s="1" t="s">
        <v>1177</v>
      </c>
      <c r="M161" s="1">
        <v>6</v>
      </c>
      <c r="N161" s="1" t="s">
        <v>91</v>
      </c>
      <c r="O161" s="1" t="s">
        <v>462</v>
      </c>
      <c r="P161" s="1">
        <v>0.25</v>
      </c>
      <c r="Q161" s="1" t="s">
        <v>106</v>
      </c>
      <c r="R161" s="1">
        <v>0.25</v>
      </c>
      <c r="S161" s="1" t="s">
        <v>106</v>
      </c>
      <c r="T161" s="1">
        <v>2</v>
      </c>
      <c r="U161" s="1" t="s">
        <v>106</v>
      </c>
      <c r="V161" s="1" t="s">
        <v>104</v>
      </c>
      <c r="W161" s="1">
        <v>2</v>
      </c>
      <c r="X161" s="1" t="s">
        <v>180</v>
      </c>
      <c r="Y161" s="1">
        <v>0.25</v>
      </c>
      <c r="Z161" s="1" t="s">
        <v>106</v>
      </c>
      <c r="AA161" s="1">
        <v>2</v>
      </c>
      <c r="AB161" s="1">
        <v>0.5</v>
      </c>
      <c r="AC161" s="1">
        <v>0.25</v>
      </c>
      <c r="AD161" s="1" t="s">
        <v>106</v>
      </c>
      <c r="AE161" s="1">
        <v>2</v>
      </c>
      <c r="AF161" s="1" t="s">
        <v>106</v>
      </c>
      <c r="AG161" s="1">
        <v>20</v>
      </c>
      <c r="AH161" s="1" t="s">
        <v>180</v>
      </c>
      <c r="AI161" s="1">
        <f t="shared" si="3"/>
        <v>2</v>
      </c>
      <c r="AJ161" s="1" t="s">
        <v>104</v>
      </c>
      <c r="AK161" s="1" t="s">
        <v>869</v>
      </c>
      <c r="AL161" s="1">
        <v>13</v>
      </c>
      <c r="AM161" s="1">
        <v>2062469</v>
      </c>
      <c r="AN161" s="1">
        <v>34</v>
      </c>
      <c r="AO161" s="1">
        <v>621</v>
      </c>
      <c r="AP161" s="1">
        <v>454486</v>
      </c>
      <c r="AQ161" s="1">
        <v>60660</v>
      </c>
      <c r="AR161" s="1">
        <v>112294</v>
      </c>
      <c r="AS161" s="1">
        <v>497</v>
      </c>
      <c r="AT161" s="1">
        <v>39.6</v>
      </c>
      <c r="AU161" s="1">
        <v>473</v>
      </c>
      <c r="AV161" s="1">
        <v>7</v>
      </c>
      <c r="AW161" s="1">
        <v>25</v>
      </c>
      <c r="AX161" s="1">
        <v>4</v>
      </c>
      <c r="AY161" s="1">
        <v>4</v>
      </c>
      <c r="AZ161" s="1">
        <v>15</v>
      </c>
      <c r="BA161" s="1">
        <v>20</v>
      </c>
      <c r="BB161" s="1">
        <v>28</v>
      </c>
      <c r="BC161" s="1"/>
      <c r="BD161" s="1" t="s">
        <v>97</v>
      </c>
      <c r="BE161" s="1" t="s">
        <v>1038</v>
      </c>
      <c r="BF161" s="1"/>
      <c r="BG161" s="1"/>
      <c r="BH161" s="1"/>
      <c r="BI161" s="1" t="s">
        <v>54</v>
      </c>
      <c r="BJ161" s="1"/>
      <c r="BK161" s="1" t="s">
        <v>54</v>
      </c>
      <c r="BL161" s="1"/>
      <c r="BM161" s="1"/>
      <c r="BN161" s="1" t="s">
        <v>106</v>
      </c>
      <c r="BO161" s="1" t="s">
        <v>106</v>
      </c>
      <c r="BP161" s="1" t="s">
        <v>180</v>
      </c>
      <c r="BQ161" s="1"/>
      <c r="BR161" s="1" t="s">
        <v>106</v>
      </c>
      <c r="BS161" s="1" t="s">
        <v>180</v>
      </c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 t="s">
        <v>138</v>
      </c>
      <c r="CE161" s="1" t="s">
        <v>88</v>
      </c>
      <c r="CF161" s="1">
        <v>1313</v>
      </c>
      <c r="CG161" s="1" t="s">
        <v>397</v>
      </c>
      <c r="CH161" s="1">
        <v>965</v>
      </c>
      <c r="CI161" s="1">
        <v>8.5582099999999999E-4</v>
      </c>
      <c r="CJ161" s="1">
        <v>36</v>
      </c>
      <c r="CK161" s="1">
        <v>34</v>
      </c>
      <c r="CL161" s="1">
        <v>44</v>
      </c>
      <c r="CM161" s="1" t="s">
        <v>106</v>
      </c>
      <c r="CN161" s="1">
        <v>0.25</v>
      </c>
      <c r="CO161" s="1" t="s">
        <v>106</v>
      </c>
      <c r="CP161" s="1">
        <v>0.5</v>
      </c>
      <c r="CQ161" s="1" t="s">
        <v>106</v>
      </c>
      <c r="CR161" s="1">
        <v>0.25</v>
      </c>
      <c r="CS161" s="1" t="s">
        <v>106</v>
      </c>
      <c r="CT161" s="1" t="s">
        <v>119</v>
      </c>
      <c r="CU161" s="1">
        <v>1</v>
      </c>
      <c r="CV161" s="1" t="s">
        <v>106</v>
      </c>
      <c r="CW161" s="1">
        <v>0.06</v>
      </c>
      <c r="CX161" s="1">
        <v>0.5</v>
      </c>
      <c r="CY161" s="1" t="s">
        <v>106</v>
      </c>
    </row>
    <row r="162" spans="1:103" x14ac:dyDescent="0.25">
      <c r="A162" s="3">
        <v>45077</v>
      </c>
      <c r="B162" s="1">
        <v>217</v>
      </c>
      <c r="C162" s="1">
        <v>3898</v>
      </c>
      <c r="D162" s="1" t="s">
        <v>87</v>
      </c>
      <c r="E162" s="1" t="s">
        <v>870</v>
      </c>
      <c r="F162" s="1">
        <v>2022</v>
      </c>
      <c r="G162" s="7">
        <v>44726</v>
      </c>
      <c r="H162" s="1" t="s">
        <v>104</v>
      </c>
      <c r="I162" s="1"/>
      <c r="J162" s="1" t="s">
        <v>1315</v>
      </c>
      <c r="K162" s="1" t="s">
        <v>871</v>
      </c>
      <c r="L162" s="1" t="s">
        <v>1178</v>
      </c>
      <c r="M162" s="1">
        <v>63</v>
      </c>
      <c r="N162" s="1" t="s">
        <v>91</v>
      </c>
      <c r="O162" s="1" t="s">
        <v>92</v>
      </c>
      <c r="P162" s="1">
        <v>8</v>
      </c>
      <c r="Q162" s="1" t="s">
        <v>180</v>
      </c>
      <c r="R162" s="1">
        <v>4</v>
      </c>
      <c r="S162" s="1" t="s">
        <v>180</v>
      </c>
      <c r="T162" s="1">
        <v>16</v>
      </c>
      <c r="U162" s="1" t="s">
        <v>180</v>
      </c>
      <c r="V162" s="1" t="s">
        <v>104</v>
      </c>
      <c r="W162" s="1">
        <v>8</v>
      </c>
      <c r="X162" s="1" t="s">
        <v>180</v>
      </c>
      <c r="Y162" s="1">
        <v>1</v>
      </c>
      <c r="Z162" s="1" t="s">
        <v>180</v>
      </c>
      <c r="AA162" s="1">
        <v>2</v>
      </c>
      <c r="AB162" s="1">
        <v>0.5</v>
      </c>
      <c r="AC162" s="1">
        <v>16</v>
      </c>
      <c r="AD162" s="1" t="s">
        <v>180</v>
      </c>
      <c r="AE162" s="1">
        <v>4</v>
      </c>
      <c r="AF162" s="1" t="s">
        <v>106</v>
      </c>
      <c r="AG162" s="1">
        <v>320</v>
      </c>
      <c r="AH162" s="1" t="s">
        <v>180</v>
      </c>
      <c r="AI162" s="1">
        <v>6</v>
      </c>
      <c r="AJ162" s="1" t="s">
        <v>88</v>
      </c>
      <c r="AK162" s="1" t="s">
        <v>872</v>
      </c>
      <c r="AL162" s="1">
        <v>1</v>
      </c>
      <c r="AM162" s="1">
        <v>2071261</v>
      </c>
      <c r="AN162" s="1">
        <v>61</v>
      </c>
      <c r="AO162" s="1">
        <v>503</v>
      </c>
      <c r="AP162" s="1">
        <v>296768</v>
      </c>
      <c r="AQ162" s="1">
        <v>33955</v>
      </c>
      <c r="AR162" s="1">
        <v>83245</v>
      </c>
      <c r="AS162" s="1">
        <v>993</v>
      </c>
      <c r="AT162" s="1">
        <v>39.700000000000003</v>
      </c>
      <c r="AU162" s="1">
        <v>2812</v>
      </c>
      <c r="AV162" s="1">
        <v>4</v>
      </c>
      <c r="AW162" s="1">
        <v>16</v>
      </c>
      <c r="AX162" s="1">
        <v>19</v>
      </c>
      <c r="AY162" s="1">
        <v>15</v>
      </c>
      <c r="AZ162" s="1">
        <v>6</v>
      </c>
      <c r="BA162" s="1">
        <v>20</v>
      </c>
      <c r="BB162" s="1">
        <v>260</v>
      </c>
      <c r="BC162" s="1" t="s">
        <v>96</v>
      </c>
      <c r="BD162" s="1" t="s">
        <v>97</v>
      </c>
      <c r="BE162" s="1" t="s">
        <v>1036</v>
      </c>
      <c r="BF162" s="1"/>
      <c r="BG162" s="1"/>
      <c r="BH162" s="1"/>
      <c r="BI162" s="1" t="s">
        <v>1036</v>
      </c>
      <c r="BJ162" s="1" t="s">
        <v>53</v>
      </c>
      <c r="BK162" s="1" t="s">
        <v>54</v>
      </c>
      <c r="BL162" s="1"/>
      <c r="BM162" s="1"/>
      <c r="BN162" s="1" t="s">
        <v>106</v>
      </c>
      <c r="BO162" s="1" t="s">
        <v>180</v>
      </c>
      <c r="BP162" s="1" t="s">
        <v>180</v>
      </c>
      <c r="BQ162" s="1" t="s">
        <v>106</v>
      </c>
      <c r="BR162" s="1" t="s">
        <v>180</v>
      </c>
      <c r="BS162" s="1" t="s">
        <v>180</v>
      </c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 t="s">
        <v>129</v>
      </c>
      <c r="CE162" s="1" t="s">
        <v>88</v>
      </c>
      <c r="CF162" s="1">
        <v>1313</v>
      </c>
      <c r="CG162" s="1" t="s">
        <v>507</v>
      </c>
      <c r="CH162" s="1">
        <v>968</v>
      </c>
      <c r="CI162" s="1">
        <v>7.8065800000000005E-4</v>
      </c>
      <c r="CJ162" s="1">
        <v>13</v>
      </c>
      <c r="CK162" s="1">
        <v>11</v>
      </c>
      <c r="CL162" s="1" t="s">
        <v>131</v>
      </c>
      <c r="CM162" s="1" t="s">
        <v>118</v>
      </c>
      <c r="CN162" s="1">
        <v>8</v>
      </c>
      <c r="CO162" s="1" t="s">
        <v>118</v>
      </c>
      <c r="CP162" s="1">
        <v>2</v>
      </c>
      <c r="CQ162" s="1" t="s">
        <v>119</v>
      </c>
      <c r="CR162" s="1">
        <v>2</v>
      </c>
      <c r="CS162" s="1" t="s">
        <v>180</v>
      </c>
      <c r="CT162" s="1" t="s">
        <v>118</v>
      </c>
      <c r="CU162" s="1">
        <v>2.1</v>
      </c>
      <c r="CV162" s="1" t="s">
        <v>118</v>
      </c>
      <c r="CW162" s="1">
        <v>1</v>
      </c>
      <c r="CX162" s="1">
        <v>4</v>
      </c>
      <c r="CY162" s="1" t="s">
        <v>180</v>
      </c>
    </row>
    <row r="163" spans="1:103" x14ac:dyDescent="0.25">
      <c r="A163" s="3">
        <v>45077</v>
      </c>
      <c r="B163" s="1">
        <v>218</v>
      </c>
      <c r="C163" s="1">
        <v>3859</v>
      </c>
      <c r="D163" s="1" t="s">
        <v>87</v>
      </c>
      <c r="E163" s="1" t="s">
        <v>873</v>
      </c>
      <c r="F163" s="1">
        <v>2022</v>
      </c>
      <c r="G163" s="7">
        <v>44726</v>
      </c>
      <c r="H163" s="1" t="s">
        <v>104</v>
      </c>
      <c r="I163" s="1"/>
      <c r="J163" s="1" t="s">
        <v>1319</v>
      </c>
      <c r="K163" s="1" t="s">
        <v>874</v>
      </c>
      <c r="L163" s="1" t="s">
        <v>1179</v>
      </c>
      <c r="M163" s="1">
        <v>32</v>
      </c>
      <c r="N163" s="1" t="s">
        <v>125</v>
      </c>
      <c r="O163" s="1" t="s">
        <v>92</v>
      </c>
      <c r="P163" s="1">
        <v>0.06</v>
      </c>
      <c r="Q163" s="1" t="s">
        <v>106</v>
      </c>
      <c r="R163" s="1">
        <v>0.12</v>
      </c>
      <c r="S163" s="1" t="s">
        <v>106</v>
      </c>
      <c r="T163" s="1">
        <v>1</v>
      </c>
      <c r="U163" s="1" t="s">
        <v>106</v>
      </c>
      <c r="V163" s="1" t="s">
        <v>104</v>
      </c>
      <c r="W163" s="1">
        <v>0.12</v>
      </c>
      <c r="X163" s="1" t="s">
        <v>106</v>
      </c>
      <c r="Y163" s="1">
        <v>0.25</v>
      </c>
      <c r="Z163" s="1" t="s">
        <v>106</v>
      </c>
      <c r="AA163" s="1">
        <v>2</v>
      </c>
      <c r="AB163" s="1">
        <v>0.5</v>
      </c>
      <c r="AC163" s="1">
        <v>0.25</v>
      </c>
      <c r="AD163" s="1" t="s">
        <v>106</v>
      </c>
      <c r="AE163" s="1">
        <v>2</v>
      </c>
      <c r="AF163" s="1" t="s">
        <v>106</v>
      </c>
      <c r="AG163" s="1">
        <v>160</v>
      </c>
      <c r="AH163" s="1" t="s">
        <v>180</v>
      </c>
      <c r="AI163" s="1">
        <f t="shared" si="3"/>
        <v>1</v>
      </c>
      <c r="AJ163" s="1" t="s">
        <v>104</v>
      </c>
      <c r="AK163" s="1" t="s">
        <v>875</v>
      </c>
      <c r="AL163" s="1" t="s">
        <v>1034</v>
      </c>
      <c r="AM163" s="1">
        <v>2180941</v>
      </c>
      <c r="AN163" s="1">
        <v>183</v>
      </c>
      <c r="AO163" s="1">
        <v>538</v>
      </c>
      <c r="AP163" s="1">
        <v>258908</v>
      </c>
      <c r="AQ163" s="1">
        <v>11917</v>
      </c>
      <c r="AR163" s="1">
        <v>116852</v>
      </c>
      <c r="AS163" s="1">
        <v>593</v>
      </c>
      <c r="AT163" s="1">
        <v>39.200000000000003</v>
      </c>
      <c r="AU163" s="1">
        <v>5080</v>
      </c>
      <c r="AV163" s="1">
        <v>97</v>
      </c>
      <c r="AW163" s="1">
        <v>5</v>
      </c>
      <c r="AX163" s="1">
        <v>9</v>
      </c>
      <c r="AY163" s="1">
        <v>18</v>
      </c>
      <c r="AZ163" s="1">
        <v>77</v>
      </c>
      <c r="BA163" s="1">
        <v>4</v>
      </c>
      <c r="BB163" s="1">
        <v>17</v>
      </c>
      <c r="BC163" s="1" t="s">
        <v>96</v>
      </c>
      <c r="BD163" s="1" t="s">
        <v>97</v>
      </c>
      <c r="BE163" s="1" t="s">
        <v>1036</v>
      </c>
      <c r="BF163" s="1"/>
      <c r="BG163" s="1"/>
      <c r="BH163" s="1"/>
      <c r="BI163" s="1"/>
      <c r="BJ163" s="1"/>
      <c r="BK163" s="1"/>
      <c r="BL163" s="1"/>
      <c r="BM163" s="1"/>
      <c r="BN163" s="1" t="s">
        <v>106</v>
      </c>
      <c r="BO163" s="1" t="s">
        <v>106</v>
      </c>
      <c r="BP163" s="1" t="s">
        <v>106</v>
      </c>
      <c r="BQ163" s="1" t="s">
        <v>106</v>
      </c>
      <c r="BR163" s="1" t="s">
        <v>106</v>
      </c>
      <c r="BS163" s="1" t="s">
        <v>180</v>
      </c>
      <c r="BT163" s="1" t="s">
        <v>876</v>
      </c>
      <c r="BU163" s="1" t="s">
        <v>241</v>
      </c>
      <c r="BV163" s="1" t="s">
        <v>195</v>
      </c>
      <c r="BW163" s="1" t="s">
        <v>242</v>
      </c>
      <c r="BX163" s="1">
        <v>100</v>
      </c>
      <c r="BY163" s="1">
        <v>100</v>
      </c>
      <c r="BZ163" s="1">
        <v>213</v>
      </c>
      <c r="CA163" s="1">
        <v>1175</v>
      </c>
      <c r="CB163" s="1">
        <v>1</v>
      </c>
      <c r="CC163" s="1">
        <v>963</v>
      </c>
      <c r="CD163" s="1" t="s">
        <v>877</v>
      </c>
      <c r="CE163" s="1" t="s">
        <v>104</v>
      </c>
      <c r="CF163" s="1">
        <v>1313</v>
      </c>
      <c r="CG163" s="1" t="s">
        <v>112</v>
      </c>
      <c r="CH163" s="1">
        <v>672</v>
      </c>
      <c r="CI163" s="1">
        <v>1.0398599999999999E-2</v>
      </c>
      <c r="CJ163" s="1">
        <v>23</v>
      </c>
      <c r="CK163" s="1">
        <v>0</v>
      </c>
      <c r="CL163" s="1">
        <v>0</v>
      </c>
      <c r="CM163" s="1" t="s">
        <v>106</v>
      </c>
      <c r="CN163" s="1">
        <v>0.03</v>
      </c>
      <c r="CO163" s="1" t="s">
        <v>106</v>
      </c>
      <c r="CP163" s="1">
        <v>0.5</v>
      </c>
      <c r="CQ163" s="1" t="s">
        <v>106</v>
      </c>
      <c r="CR163" s="1">
        <v>0.06</v>
      </c>
      <c r="CS163" s="1" t="s">
        <v>106</v>
      </c>
      <c r="CT163" s="1" t="s">
        <v>106</v>
      </c>
      <c r="CU163" s="1">
        <v>0.5</v>
      </c>
      <c r="CV163" s="1" t="s">
        <v>106</v>
      </c>
      <c r="CW163" s="1">
        <v>0.06</v>
      </c>
      <c r="CX163" s="1">
        <v>0.03</v>
      </c>
      <c r="CY163" s="1" t="s">
        <v>106</v>
      </c>
    </row>
    <row r="164" spans="1:103" x14ac:dyDescent="0.25">
      <c r="A164" s="3">
        <v>45077</v>
      </c>
      <c r="B164" s="1">
        <v>219</v>
      </c>
      <c r="C164" s="1" t="s">
        <v>878</v>
      </c>
      <c r="D164" s="1" t="s">
        <v>121</v>
      </c>
      <c r="E164" s="1" t="s">
        <v>879</v>
      </c>
      <c r="F164" s="1">
        <v>2022</v>
      </c>
      <c r="G164" s="7">
        <v>44725</v>
      </c>
      <c r="H164" s="1" t="s">
        <v>104</v>
      </c>
      <c r="I164" s="1" t="s">
        <v>260</v>
      </c>
      <c r="J164" s="1" t="s">
        <v>1333</v>
      </c>
      <c r="K164" s="1" t="s">
        <v>880</v>
      </c>
      <c r="L164" s="1" t="s">
        <v>1180</v>
      </c>
      <c r="M164" s="1">
        <v>9</v>
      </c>
      <c r="N164" s="1" t="s">
        <v>125</v>
      </c>
      <c r="O164" s="1" t="s">
        <v>164</v>
      </c>
      <c r="P164" s="1">
        <v>0.5</v>
      </c>
      <c r="Q164" s="1" t="s">
        <v>106</v>
      </c>
      <c r="R164" s="1">
        <v>0.25</v>
      </c>
      <c r="S164" s="1" t="s">
        <v>106</v>
      </c>
      <c r="T164" s="1">
        <v>1</v>
      </c>
      <c r="U164" s="1" t="s">
        <v>106</v>
      </c>
      <c r="V164" s="1" t="s">
        <v>104</v>
      </c>
      <c r="W164" s="1">
        <v>8</v>
      </c>
      <c r="X164" s="1" t="s">
        <v>180</v>
      </c>
      <c r="Y164" s="1">
        <v>0.25</v>
      </c>
      <c r="Z164" s="1" t="s">
        <v>106</v>
      </c>
      <c r="AA164" s="1">
        <v>2</v>
      </c>
      <c r="AB164" s="1">
        <v>0.5</v>
      </c>
      <c r="AC164" s="1">
        <v>16</v>
      </c>
      <c r="AD164" s="1" t="s">
        <v>180</v>
      </c>
      <c r="AE164" s="1">
        <v>2</v>
      </c>
      <c r="AF164" s="1" t="s">
        <v>106</v>
      </c>
      <c r="AG164" s="1">
        <v>80</v>
      </c>
      <c r="AH164" s="1" t="s">
        <v>180</v>
      </c>
      <c r="AI164" s="1">
        <f t="shared" si="3"/>
        <v>3</v>
      </c>
      <c r="AJ164" s="1" t="s">
        <v>88</v>
      </c>
      <c r="AK164" s="1" t="s">
        <v>881</v>
      </c>
      <c r="AL164" s="1">
        <v>717</v>
      </c>
      <c r="AM164" s="1">
        <v>2130507</v>
      </c>
      <c r="AN164" s="1">
        <v>44</v>
      </c>
      <c r="AO164" s="1">
        <v>545</v>
      </c>
      <c r="AP164" s="1">
        <v>214673</v>
      </c>
      <c r="AQ164" s="1">
        <v>48420</v>
      </c>
      <c r="AR164" s="1">
        <v>99491</v>
      </c>
      <c r="AS164" s="1">
        <v>895</v>
      </c>
      <c r="AT164" s="1">
        <v>39.6</v>
      </c>
      <c r="AU164" s="1">
        <v>15828</v>
      </c>
      <c r="AV164" s="1">
        <v>517</v>
      </c>
      <c r="AW164" s="1">
        <v>290</v>
      </c>
      <c r="AX164" s="1">
        <v>4</v>
      </c>
      <c r="AY164" s="1">
        <v>1</v>
      </c>
      <c r="AZ164" s="1">
        <v>6</v>
      </c>
      <c r="BA164" s="1">
        <v>20</v>
      </c>
      <c r="BB164" s="1">
        <v>14</v>
      </c>
      <c r="BC164" s="1" t="s">
        <v>96</v>
      </c>
      <c r="BD164" s="1" t="s">
        <v>97</v>
      </c>
      <c r="BE164" s="1" t="s">
        <v>1036</v>
      </c>
      <c r="BF164" s="1"/>
      <c r="BG164" s="1"/>
      <c r="BH164" s="1"/>
      <c r="BI164" s="1" t="s">
        <v>54</v>
      </c>
      <c r="BJ164" s="1"/>
      <c r="BK164" s="1" t="s">
        <v>54</v>
      </c>
      <c r="BL164" s="1" t="s">
        <v>128</v>
      </c>
      <c r="BM164" s="1"/>
      <c r="BN164" s="1" t="s">
        <v>106</v>
      </c>
      <c r="BO164" s="1" t="s">
        <v>106</v>
      </c>
      <c r="BP164" s="1" t="s">
        <v>180</v>
      </c>
      <c r="BQ164" s="1" t="s">
        <v>106</v>
      </c>
      <c r="BR164" s="1" t="s">
        <v>180</v>
      </c>
      <c r="BS164" s="1" t="s">
        <v>180</v>
      </c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 t="s">
        <v>138</v>
      </c>
      <c r="CE164" s="1" t="s">
        <v>88</v>
      </c>
      <c r="CF164" s="1">
        <v>1313</v>
      </c>
      <c r="CG164" s="1" t="s">
        <v>264</v>
      </c>
      <c r="CH164" s="1">
        <v>955</v>
      </c>
      <c r="CI164" s="1">
        <v>1.1088999999999999E-3</v>
      </c>
      <c r="CJ164" s="1">
        <v>17</v>
      </c>
      <c r="CK164" s="1">
        <v>46</v>
      </c>
      <c r="CL164" s="1">
        <v>35</v>
      </c>
      <c r="CM164" s="1" t="s">
        <v>106</v>
      </c>
      <c r="CN164" s="1">
        <v>0.25</v>
      </c>
      <c r="CO164" s="1" t="s">
        <v>106</v>
      </c>
      <c r="CP164" s="1">
        <v>0.5</v>
      </c>
      <c r="CQ164" s="1" t="s">
        <v>106</v>
      </c>
      <c r="CR164" s="1">
        <v>0.25</v>
      </c>
      <c r="CS164" s="1" t="s">
        <v>106</v>
      </c>
      <c r="CT164" s="1" t="s">
        <v>106</v>
      </c>
      <c r="CU164" s="1">
        <v>0.5</v>
      </c>
      <c r="CV164" s="1" t="s">
        <v>106</v>
      </c>
      <c r="CW164" s="1">
        <v>0.25</v>
      </c>
      <c r="CX164" s="1">
        <v>0.5</v>
      </c>
      <c r="CY164" s="1" t="s">
        <v>106</v>
      </c>
    </row>
    <row r="165" spans="1:103" x14ac:dyDescent="0.25">
      <c r="A165" s="3">
        <v>45077</v>
      </c>
      <c r="B165" s="1">
        <v>220</v>
      </c>
      <c r="C165" s="1">
        <v>3590</v>
      </c>
      <c r="D165" s="1" t="s">
        <v>87</v>
      </c>
      <c r="E165" s="1" t="s">
        <v>882</v>
      </c>
      <c r="F165" s="1">
        <v>2022</v>
      </c>
      <c r="G165" s="7">
        <v>44598</v>
      </c>
      <c r="H165" s="1" t="s">
        <v>104</v>
      </c>
      <c r="I165" s="1" t="s">
        <v>260</v>
      </c>
      <c r="J165" s="1" t="s">
        <v>1332</v>
      </c>
      <c r="K165" s="1" t="s">
        <v>883</v>
      </c>
      <c r="L165" s="1" t="s">
        <v>1181</v>
      </c>
      <c r="M165" s="1">
        <v>70</v>
      </c>
      <c r="N165" s="1" t="s">
        <v>91</v>
      </c>
      <c r="O165" s="1" t="s">
        <v>92</v>
      </c>
      <c r="P165" s="1">
        <v>0.25</v>
      </c>
      <c r="Q165" s="1" t="s">
        <v>106</v>
      </c>
      <c r="R165" s="1">
        <v>0.25</v>
      </c>
      <c r="S165" s="1" t="s">
        <v>106</v>
      </c>
      <c r="T165" s="1">
        <v>0.5</v>
      </c>
      <c r="U165" s="1" t="s">
        <v>106</v>
      </c>
      <c r="V165" s="1" t="s">
        <v>104</v>
      </c>
      <c r="W165" s="1">
        <v>2</v>
      </c>
      <c r="X165" s="1" t="s">
        <v>180</v>
      </c>
      <c r="Y165" s="1">
        <v>0.25</v>
      </c>
      <c r="Z165" s="1" t="s">
        <v>106</v>
      </c>
      <c r="AA165" s="1">
        <v>2</v>
      </c>
      <c r="AB165" s="1">
        <v>0.5</v>
      </c>
      <c r="AC165" s="1">
        <v>0.25</v>
      </c>
      <c r="AD165" s="1" t="s">
        <v>106</v>
      </c>
      <c r="AE165" s="1">
        <v>2</v>
      </c>
      <c r="AF165" s="1" t="s">
        <v>106</v>
      </c>
      <c r="AG165" s="1">
        <v>40</v>
      </c>
      <c r="AH165" s="1" t="s">
        <v>180</v>
      </c>
      <c r="AI165" s="1">
        <f t="shared" si="3"/>
        <v>2</v>
      </c>
      <c r="AJ165" s="1" t="s">
        <v>104</v>
      </c>
      <c r="AK165" s="1" t="s">
        <v>884</v>
      </c>
      <c r="AL165" s="1">
        <v>13</v>
      </c>
      <c r="AM165" s="1">
        <v>2061868</v>
      </c>
      <c r="AN165" s="1">
        <v>40</v>
      </c>
      <c r="AO165" s="1">
        <v>523</v>
      </c>
      <c r="AP165" s="1">
        <v>493588</v>
      </c>
      <c r="AQ165" s="1">
        <v>51546</v>
      </c>
      <c r="AR165" s="1">
        <v>97076</v>
      </c>
      <c r="AS165" s="1">
        <v>599</v>
      </c>
      <c r="AT165" s="1">
        <v>39.5</v>
      </c>
      <c r="AU165" s="1">
        <v>473</v>
      </c>
      <c r="AV165" s="1">
        <v>7</v>
      </c>
      <c r="AW165" s="1">
        <v>25</v>
      </c>
      <c r="AX165" s="1">
        <v>4</v>
      </c>
      <c r="AY165" s="1">
        <v>4</v>
      </c>
      <c r="AZ165" s="1">
        <v>15</v>
      </c>
      <c r="BA165" s="1">
        <v>20</v>
      </c>
      <c r="BB165" s="1">
        <v>28</v>
      </c>
      <c r="BC165" s="1"/>
      <c r="BD165" s="1" t="s">
        <v>97</v>
      </c>
      <c r="BE165" s="1" t="s">
        <v>1038</v>
      </c>
      <c r="BF165" s="1"/>
      <c r="BG165" s="1"/>
      <c r="BH165" s="1"/>
      <c r="BI165" s="1" t="s">
        <v>54</v>
      </c>
      <c r="BJ165" s="1"/>
      <c r="BK165" s="1" t="s">
        <v>54</v>
      </c>
      <c r="BL165" s="1"/>
      <c r="BM165" s="1"/>
      <c r="BN165" s="1" t="s">
        <v>106</v>
      </c>
      <c r="BO165" s="1" t="s">
        <v>106</v>
      </c>
      <c r="BP165" s="1" t="s">
        <v>180</v>
      </c>
      <c r="BQ165" s="1" t="s">
        <v>106</v>
      </c>
      <c r="BR165" s="1" t="s">
        <v>106</v>
      </c>
      <c r="BS165" s="1" t="s">
        <v>180</v>
      </c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 t="s">
        <v>138</v>
      </c>
      <c r="CE165" s="1" t="s">
        <v>88</v>
      </c>
      <c r="CF165" s="1">
        <v>1313</v>
      </c>
      <c r="CG165" s="1" t="s">
        <v>589</v>
      </c>
      <c r="CH165" s="1">
        <v>988</v>
      </c>
      <c r="CI165" s="1">
        <v>2.8831000000000001E-4</v>
      </c>
      <c r="CJ165" s="1">
        <v>36</v>
      </c>
      <c r="CK165" s="1">
        <v>34</v>
      </c>
      <c r="CL165" s="1">
        <v>44</v>
      </c>
      <c r="CM165" s="1" t="s">
        <v>106</v>
      </c>
      <c r="CN165" s="1">
        <v>0.25</v>
      </c>
      <c r="CO165" s="1" t="s">
        <v>106</v>
      </c>
      <c r="CP165" s="1">
        <v>0.5</v>
      </c>
      <c r="CQ165" s="1" t="s">
        <v>106</v>
      </c>
      <c r="CR165" s="1">
        <v>0.25</v>
      </c>
      <c r="CS165" s="1" t="s">
        <v>106</v>
      </c>
      <c r="CT165" s="1" t="s">
        <v>119</v>
      </c>
      <c r="CU165" s="1">
        <v>1</v>
      </c>
      <c r="CV165" s="1" t="s">
        <v>106</v>
      </c>
      <c r="CW165" s="1">
        <v>0.06</v>
      </c>
      <c r="CX165" s="1">
        <v>0.5</v>
      </c>
      <c r="CY165" s="1" t="s">
        <v>106</v>
      </c>
    </row>
    <row r="166" spans="1:103" x14ac:dyDescent="0.25">
      <c r="A166" s="3">
        <v>45077</v>
      </c>
      <c r="B166" s="1">
        <v>221</v>
      </c>
      <c r="C166" s="1" t="s">
        <v>885</v>
      </c>
      <c r="D166" s="1" t="s">
        <v>121</v>
      </c>
      <c r="E166" s="1" t="s">
        <v>599</v>
      </c>
      <c r="F166" s="1">
        <v>2022</v>
      </c>
      <c r="G166" s="7">
        <v>44657</v>
      </c>
      <c r="H166" s="1" t="s">
        <v>104</v>
      </c>
      <c r="I166" s="1">
        <v>31</v>
      </c>
      <c r="J166" s="1" t="s">
        <v>1322</v>
      </c>
      <c r="K166" s="1" t="s">
        <v>886</v>
      </c>
      <c r="L166" s="1" t="s">
        <v>1182</v>
      </c>
      <c r="M166" s="1">
        <v>3</v>
      </c>
      <c r="N166" s="1" t="s">
        <v>125</v>
      </c>
      <c r="O166" s="1" t="s">
        <v>262</v>
      </c>
      <c r="P166" s="1">
        <v>0.06</v>
      </c>
      <c r="Q166" s="1" t="s">
        <v>106</v>
      </c>
      <c r="R166" s="1">
        <v>0.25</v>
      </c>
      <c r="S166" s="1" t="s">
        <v>106</v>
      </c>
      <c r="T166" s="1">
        <v>1</v>
      </c>
      <c r="U166" s="1" t="s">
        <v>106</v>
      </c>
      <c r="V166" s="1" t="s">
        <v>104</v>
      </c>
      <c r="W166" s="1">
        <v>0.12</v>
      </c>
      <c r="X166" s="1" t="s">
        <v>106</v>
      </c>
      <c r="Y166" s="1">
        <v>0.25</v>
      </c>
      <c r="Z166" s="1" t="s">
        <v>106</v>
      </c>
      <c r="AA166" s="1">
        <v>2</v>
      </c>
      <c r="AB166" s="1">
        <v>0.5</v>
      </c>
      <c r="AC166" s="1">
        <v>0.25</v>
      </c>
      <c r="AD166" s="1" t="s">
        <v>106</v>
      </c>
      <c r="AE166" s="1">
        <v>2</v>
      </c>
      <c r="AF166" s="1" t="s">
        <v>106</v>
      </c>
      <c r="AG166" s="1">
        <v>80</v>
      </c>
      <c r="AH166" s="1" t="s">
        <v>180</v>
      </c>
      <c r="AI166" s="1">
        <f t="shared" si="3"/>
        <v>1</v>
      </c>
      <c r="AJ166" s="1" t="s">
        <v>104</v>
      </c>
      <c r="AK166" s="1" t="s">
        <v>887</v>
      </c>
      <c r="AL166" s="1">
        <v>57</v>
      </c>
      <c r="AM166" s="1">
        <v>2006914</v>
      </c>
      <c r="AN166" s="1">
        <v>41</v>
      </c>
      <c r="AO166" s="1">
        <v>664</v>
      </c>
      <c r="AP166" s="1">
        <v>299750</v>
      </c>
      <c r="AQ166" s="1">
        <v>48949</v>
      </c>
      <c r="AR166" s="1">
        <v>153769</v>
      </c>
      <c r="AS166" s="1">
        <v>793</v>
      </c>
      <c r="AT166" s="1">
        <v>39.799999999999997</v>
      </c>
      <c r="AU166" s="1" t="s">
        <v>888</v>
      </c>
      <c r="AV166" s="1">
        <v>1</v>
      </c>
      <c r="AW166" s="1">
        <v>5</v>
      </c>
      <c r="AX166" s="1">
        <v>29</v>
      </c>
      <c r="AY166" s="1">
        <v>1</v>
      </c>
      <c r="AZ166" s="1">
        <v>43</v>
      </c>
      <c r="BA166" s="1">
        <v>20</v>
      </c>
      <c r="BB166" s="1">
        <v>908</v>
      </c>
      <c r="BC166" s="1" t="s">
        <v>96</v>
      </c>
      <c r="BD166" s="1" t="s">
        <v>97</v>
      </c>
      <c r="BE166" s="1" t="s">
        <v>1036</v>
      </c>
      <c r="BF166" s="1"/>
      <c r="BG166" s="1"/>
      <c r="BH166" s="1"/>
      <c r="BI166" s="1"/>
      <c r="BJ166" s="1"/>
      <c r="BK166" s="1"/>
      <c r="BL166" s="1"/>
      <c r="BM166" s="1"/>
      <c r="BN166" s="1" t="s">
        <v>106</v>
      </c>
      <c r="BO166" s="1" t="s">
        <v>106</v>
      </c>
      <c r="BP166" s="1" t="s">
        <v>106</v>
      </c>
      <c r="BQ166" s="1" t="s">
        <v>106</v>
      </c>
      <c r="BR166" s="1" t="s">
        <v>106</v>
      </c>
      <c r="BS166" s="1" t="s">
        <v>180</v>
      </c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>
        <v>31</v>
      </c>
      <c r="CE166" s="1" t="s">
        <v>104</v>
      </c>
      <c r="CF166" s="1">
        <v>1313</v>
      </c>
      <c r="CG166" s="1" t="s">
        <v>625</v>
      </c>
      <c r="CH166" s="1">
        <v>879</v>
      </c>
      <c r="CI166" s="1">
        <v>3.1696599999999999E-3</v>
      </c>
      <c r="CJ166" s="1">
        <v>12</v>
      </c>
      <c r="CK166" s="1">
        <v>4</v>
      </c>
      <c r="CL166" s="1" t="s">
        <v>131</v>
      </c>
      <c r="CM166" s="1" t="s">
        <v>106</v>
      </c>
      <c r="CN166" s="1">
        <v>0.03</v>
      </c>
      <c r="CO166" s="1" t="s">
        <v>106</v>
      </c>
      <c r="CP166" s="1">
        <v>0.5</v>
      </c>
      <c r="CQ166" s="1" t="s">
        <v>106</v>
      </c>
      <c r="CR166" s="1">
        <v>0.12</v>
      </c>
      <c r="CS166" s="1" t="s">
        <v>106</v>
      </c>
      <c r="CT166" s="1" t="s">
        <v>106</v>
      </c>
      <c r="CU166" s="1">
        <v>0.5</v>
      </c>
      <c r="CV166" s="1" t="s">
        <v>106</v>
      </c>
      <c r="CW166" s="1">
        <v>0.06</v>
      </c>
      <c r="CX166" s="1">
        <v>0.06</v>
      </c>
      <c r="CY166" s="1" t="s">
        <v>106</v>
      </c>
    </row>
    <row r="167" spans="1:103" x14ac:dyDescent="0.25">
      <c r="A167" s="3">
        <v>45077</v>
      </c>
      <c r="B167" s="1">
        <v>222</v>
      </c>
      <c r="C167" s="1">
        <v>3782</v>
      </c>
      <c r="D167" s="1" t="s">
        <v>87</v>
      </c>
      <c r="E167" s="1" t="s">
        <v>889</v>
      </c>
      <c r="F167" s="1">
        <v>2022</v>
      </c>
      <c r="G167" s="7">
        <v>44840</v>
      </c>
      <c r="H167" s="1" t="s">
        <v>104</v>
      </c>
      <c r="I167" s="1" t="s">
        <v>129</v>
      </c>
      <c r="J167" s="1" t="s">
        <v>1325</v>
      </c>
      <c r="K167" s="1" t="s">
        <v>890</v>
      </c>
      <c r="L167" s="1" t="s">
        <v>1183</v>
      </c>
      <c r="M167" s="1">
        <v>1</v>
      </c>
      <c r="N167" s="1" t="s">
        <v>91</v>
      </c>
      <c r="O167" s="1" t="s">
        <v>462</v>
      </c>
      <c r="P167" s="1">
        <v>8</v>
      </c>
      <c r="Q167" s="1" t="s">
        <v>180</v>
      </c>
      <c r="R167" s="1">
        <v>1</v>
      </c>
      <c r="S167" s="1" t="s">
        <v>106</v>
      </c>
      <c r="T167" s="1">
        <v>0.5</v>
      </c>
      <c r="U167" s="1" t="s">
        <v>106</v>
      </c>
      <c r="V167" s="1" t="s">
        <v>104</v>
      </c>
      <c r="W167" s="1">
        <v>8</v>
      </c>
      <c r="X167" s="1" t="s">
        <v>180</v>
      </c>
      <c r="Y167" s="1">
        <v>1</v>
      </c>
      <c r="Z167" s="1" t="s">
        <v>180</v>
      </c>
      <c r="AA167" s="1">
        <v>2</v>
      </c>
      <c r="AB167" s="1">
        <v>0.5</v>
      </c>
      <c r="AC167" s="1">
        <v>16</v>
      </c>
      <c r="AD167" s="1" t="s">
        <v>180</v>
      </c>
      <c r="AE167" s="1">
        <v>2</v>
      </c>
      <c r="AF167" s="1" t="s">
        <v>106</v>
      </c>
      <c r="AG167" s="1">
        <v>160</v>
      </c>
      <c r="AH167" s="1" t="s">
        <v>180</v>
      </c>
      <c r="AI167" s="1">
        <f t="shared" si="3"/>
        <v>5</v>
      </c>
      <c r="AJ167" s="1" t="s">
        <v>88</v>
      </c>
      <c r="AK167" s="1" t="s">
        <v>891</v>
      </c>
      <c r="AL167" s="1">
        <v>1</v>
      </c>
      <c r="AM167" s="1">
        <v>2081457</v>
      </c>
      <c r="AN167" s="1">
        <v>57</v>
      </c>
      <c r="AO167" s="1">
        <v>511</v>
      </c>
      <c r="AP167" s="1">
        <v>221005</v>
      </c>
      <c r="AQ167" s="1">
        <v>36516</v>
      </c>
      <c r="AR167" s="1">
        <v>95011</v>
      </c>
      <c r="AS167" s="1">
        <v>299</v>
      </c>
      <c r="AT167" s="1">
        <v>39.700000000000003</v>
      </c>
      <c r="AU167" s="1">
        <v>2697</v>
      </c>
      <c r="AV167" s="1">
        <v>4</v>
      </c>
      <c r="AW167" s="1">
        <v>16</v>
      </c>
      <c r="AX167" s="1">
        <v>19</v>
      </c>
      <c r="AY167" s="1">
        <v>15</v>
      </c>
      <c r="AZ167" s="1">
        <v>6</v>
      </c>
      <c r="BA167" s="1">
        <v>20</v>
      </c>
      <c r="BB167" s="1">
        <v>252</v>
      </c>
      <c r="BC167" s="1" t="s">
        <v>96</v>
      </c>
      <c r="BD167" s="1" t="s">
        <v>97</v>
      </c>
      <c r="BE167" s="1" t="s">
        <v>1036</v>
      </c>
      <c r="BF167" s="1"/>
      <c r="BG167" s="1"/>
      <c r="BH167" s="1"/>
      <c r="BI167" s="1" t="s">
        <v>1036</v>
      </c>
      <c r="BJ167" s="1" t="s">
        <v>53</v>
      </c>
      <c r="BK167" s="1" t="s">
        <v>54</v>
      </c>
      <c r="BL167" s="1"/>
      <c r="BM167" s="1"/>
      <c r="BN167" s="1" t="s">
        <v>106</v>
      </c>
      <c r="BO167" s="1" t="s">
        <v>180</v>
      </c>
      <c r="BP167" s="1" t="s">
        <v>180</v>
      </c>
      <c r="BQ167" s="1" t="s">
        <v>106</v>
      </c>
      <c r="BR167" s="1" t="s">
        <v>180</v>
      </c>
      <c r="BS167" s="1" t="s">
        <v>180</v>
      </c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 t="s">
        <v>129</v>
      </c>
      <c r="CE167" s="1" t="s">
        <v>88</v>
      </c>
      <c r="CF167" s="1">
        <v>1313</v>
      </c>
      <c r="CG167" s="1" t="s">
        <v>130</v>
      </c>
      <c r="CH167" s="1">
        <v>987</v>
      </c>
      <c r="CI167" s="1">
        <v>3.1257300000000002E-4</v>
      </c>
      <c r="CJ167" s="1">
        <v>13</v>
      </c>
      <c r="CK167" s="1" t="s">
        <v>131</v>
      </c>
      <c r="CL167" s="1">
        <v>8</v>
      </c>
      <c r="CM167" s="1" t="s">
        <v>118</v>
      </c>
      <c r="CN167" s="1">
        <v>8</v>
      </c>
      <c r="CO167" s="1" t="s">
        <v>119</v>
      </c>
      <c r="CP167" s="1">
        <v>1</v>
      </c>
      <c r="CQ167" s="1" t="s">
        <v>106</v>
      </c>
      <c r="CR167" s="1">
        <v>1</v>
      </c>
      <c r="CS167" s="1" t="s">
        <v>106</v>
      </c>
      <c r="CT167" s="1" t="s">
        <v>118</v>
      </c>
      <c r="CU167" s="1">
        <v>2.1</v>
      </c>
      <c r="CV167" s="1" t="s">
        <v>118</v>
      </c>
      <c r="CW167" s="1">
        <v>1</v>
      </c>
      <c r="CX167" s="1">
        <v>4</v>
      </c>
      <c r="CY167" s="1" t="s">
        <v>180</v>
      </c>
    </row>
    <row r="168" spans="1:103" x14ac:dyDescent="0.25">
      <c r="A168" s="3">
        <v>45077</v>
      </c>
      <c r="B168" s="1">
        <v>223</v>
      </c>
      <c r="C168" s="1">
        <v>3785</v>
      </c>
      <c r="D168" s="1" t="s">
        <v>87</v>
      </c>
      <c r="E168" s="1" t="s">
        <v>892</v>
      </c>
      <c r="F168" s="1">
        <v>2022</v>
      </c>
      <c r="G168" s="7">
        <v>44840</v>
      </c>
      <c r="H168" s="1" t="s">
        <v>104</v>
      </c>
      <c r="I168" s="1">
        <v>13</v>
      </c>
      <c r="J168" s="1" t="s">
        <v>1321</v>
      </c>
      <c r="K168" s="1" t="s">
        <v>893</v>
      </c>
      <c r="L168" s="1" t="s">
        <v>1184</v>
      </c>
      <c r="M168" s="1">
        <v>72</v>
      </c>
      <c r="N168" s="1" t="s">
        <v>91</v>
      </c>
      <c r="O168" s="1" t="s">
        <v>617</v>
      </c>
      <c r="P168" s="1">
        <v>0.25</v>
      </c>
      <c r="Q168" s="1" t="s">
        <v>106</v>
      </c>
      <c r="R168" s="1">
        <v>0.25</v>
      </c>
      <c r="S168" s="1" t="s">
        <v>106</v>
      </c>
      <c r="T168" s="1">
        <v>0.5</v>
      </c>
      <c r="U168" s="1" t="s">
        <v>106</v>
      </c>
      <c r="V168" s="1" t="s">
        <v>104</v>
      </c>
      <c r="W168" s="1">
        <v>2</v>
      </c>
      <c r="X168" s="1" t="s">
        <v>180</v>
      </c>
      <c r="Y168" s="1">
        <v>0.25</v>
      </c>
      <c r="Z168" s="1" t="s">
        <v>106</v>
      </c>
      <c r="AA168" s="1">
        <v>2</v>
      </c>
      <c r="AB168" s="1">
        <v>0.5</v>
      </c>
      <c r="AC168" s="1">
        <v>0.25</v>
      </c>
      <c r="AD168" s="1" t="s">
        <v>106</v>
      </c>
      <c r="AE168" s="1">
        <v>2</v>
      </c>
      <c r="AF168" s="1" t="s">
        <v>106</v>
      </c>
      <c r="AG168" s="1">
        <v>80</v>
      </c>
      <c r="AH168" s="1" t="s">
        <v>180</v>
      </c>
      <c r="AI168" s="1">
        <f t="shared" si="3"/>
        <v>2</v>
      </c>
      <c r="AJ168" s="1" t="s">
        <v>104</v>
      </c>
      <c r="AK168" s="1" t="s">
        <v>894</v>
      </c>
      <c r="AL168" s="1">
        <v>13</v>
      </c>
      <c r="AM168" s="1">
        <v>2034522</v>
      </c>
      <c r="AN168" s="1">
        <v>31</v>
      </c>
      <c r="AO168" s="1">
        <v>558</v>
      </c>
      <c r="AP168" s="1">
        <v>260564</v>
      </c>
      <c r="AQ168" s="1">
        <v>65629</v>
      </c>
      <c r="AR168" s="1">
        <v>149322</v>
      </c>
      <c r="AS168" s="1">
        <v>396</v>
      </c>
      <c r="AT168" s="1">
        <v>39.6</v>
      </c>
      <c r="AU168" s="1" t="s">
        <v>895</v>
      </c>
      <c r="AV168" s="1">
        <v>7</v>
      </c>
      <c r="AW168" s="1">
        <v>121</v>
      </c>
      <c r="AX168" s="1">
        <v>4</v>
      </c>
      <c r="AY168" s="1">
        <v>4</v>
      </c>
      <c r="AZ168" s="1">
        <v>15</v>
      </c>
      <c r="BA168" s="1">
        <v>20</v>
      </c>
      <c r="BB168" s="1">
        <v>28</v>
      </c>
      <c r="BC168" s="1" t="s">
        <v>96</v>
      </c>
      <c r="BD168" s="1" t="s">
        <v>97</v>
      </c>
      <c r="BE168" s="1" t="s">
        <v>1036</v>
      </c>
      <c r="BF168" s="1"/>
      <c r="BG168" s="1"/>
      <c r="BH168" s="1"/>
      <c r="BI168" s="1" t="s">
        <v>54</v>
      </c>
      <c r="BJ168" s="1"/>
      <c r="BK168" s="1" t="s">
        <v>54</v>
      </c>
      <c r="BL168" s="1"/>
      <c r="BM168" s="1"/>
      <c r="BN168" s="1" t="s">
        <v>106</v>
      </c>
      <c r="BO168" s="1" t="s">
        <v>106</v>
      </c>
      <c r="BP168" s="1" t="s">
        <v>180</v>
      </c>
      <c r="BQ168" s="1" t="s">
        <v>106</v>
      </c>
      <c r="BR168" s="1" t="s">
        <v>106</v>
      </c>
      <c r="BS168" s="1" t="s">
        <v>180</v>
      </c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 t="s">
        <v>138</v>
      </c>
      <c r="CE168" s="1" t="s">
        <v>88</v>
      </c>
      <c r="CF168" s="1">
        <v>1313</v>
      </c>
      <c r="CG168" s="1" t="s">
        <v>397</v>
      </c>
      <c r="CH168" s="1">
        <v>940</v>
      </c>
      <c r="CI168" s="1">
        <v>1.4960100000000001E-3</v>
      </c>
      <c r="CJ168" s="1" t="s">
        <v>131</v>
      </c>
      <c r="CK168" s="1">
        <v>34</v>
      </c>
      <c r="CL168" s="1">
        <v>44</v>
      </c>
      <c r="CM168" s="1" t="s">
        <v>106</v>
      </c>
      <c r="CN168" s="1">
        <v>0.25</v>
      </c>
      <c r="CO168" s="1" t="s">
        <v>106</v>
      </c>
      <c r="CP168" s="1">
        <v>0.5</v>
      </c>
      <c r="CQ168" s="1" t="s">
        <v>106</v>
      </c>
      <c r="CR168" s="1">
        <v>0.25</v>
      </c>
      <c r="CS168" s="1" t="s">
        <v>106</v>
      </c>
      <c r="CT168" s="1" t="s">
        <v>119</v>
      </c>
      <c r="CU168" s="1">
        <v>1</v>
      </c>
      <c r="CV168" s="1" t="s">
        <v>106</v>
      </c>
      <c r="CW168" s="1">
        <v>0.06</v>
      </c>
      <c r="CX168" s="1">
        <v>0.5</v>
      </c>
      <c r="CY168" s="1" t="s">
        <v>106</v>
      </c>
    </row>
    <row r="169" spans="1:103" x14ac:dyDescent="0.25">
      <c r="A169" s="3">
        <v>45077</v>
      </c>
      <c r="B169" s="1">
        <v>225</v>
      </c>
      <c r="C169" s="1">
        <v>3374</v>
      </c>
      <c r="D169" s="1" t="s">
        <v>87</v>
      </c>
      <c r="E169" s="1" t="s">
        <v>896</v>
      </c>
      <c r="F169" s="1">
        <v>2022</v>
      </c>
      <c r="G169" s="7">
        <v>44706</v>
      </c>
      <c r="H169" s="1" t="s">
        <v>104</v>
      </c>
      <c r="I169" s="1" t="s">
        <v>611</v>
      </c>
      <c r="J169" s="1" t="s">
        <v>1329</v>
      </c>
      <c r="K169" s="1" t="s">
        <v>897</v>
      </c>
      <c r="L169" s="1" t="s">
        <v>1185</v>
      </c>
      <c r="M169" s="1">
        <v>13</v>
      </c>
      <c r="N169" s="1" t="s">
        <v>125</v>
      </c>
      <c r="O169" s="1" t="s">
        <v>389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>
        <f t="shared" si="3"/>
        <v>0</v>
      </c>
      <c r="AJ169" s="1" t="s">
        <v>104</v>
      </c>
      <c r="AK169" s="1" t="s">
        <v>898</v>
      </c>
      <c r="AL169" s="1">
        <v>10</v>
      </c>
      <c r="AM169" s="1">
        <v>2066270</v>
      </c>
      <c r="AN169" s="1">
        <v>27</v>
      </c>
      <c r="AO169" s="1">
        <v>518</v>
      </c>
      <c r="AP169" s="1">
        <v>350943</v>
      </c>
      <c r="AQ169" s="1">
        <v>76528</v>
      </c>
      <c r="AR169" s="1">
        <v>223296</v>
      </c>
      <c r="AS169" s="1">
        <v>494</v>
      </c>
      <c r="AT169" s="1">
        <v>39.5</v>
      </c>
      <c r="AU169" s="1">
        <v>18467</v>
      </c>
      <c r="AV169" s="1">
        <v>12</v>
      </c>
      <c r="AW169" s="1">
        <v>19</v>
      </c>
      <c r="AX169" s="1">
        <v>4</v>
      </c>
      <c r="AY169" s="1">
        <v>1</v>
      </c>
      <c r="AZ169" s="1">
        <v>6</v>
      </c>
      <c r="BA169" s="1">
        <v>22</v>
      </c>
      <c r="BB169" s="1">
        <v>5</v>
      </c>
      <c r="BC169" s="1" t="s">
        <v>96</v>
      </c>
      <c r="BD169" s="1" t="s">
        <v>97</v>
      </c>
      <c r="BE169" s="1" t="s">
        <v>1036</v>
      </c>
      <c r="BF169" s="1"/>
      <c r="BG169" s="1"/>
      <c r="BH169" s="1"/>
      <c r="BI169" s="1" t="s">
        <v>54</v>
      </c>
      <c r="BJ169" s="1"/>
      <c r="BK169" s="1" t="s">
        <v>54</v>
      </c>
      <c r="BL169" s="1" t="s">
        <v>128</v>
      </c>
      <c r="BM169" s="1"/>
      <c r="BN169" s="1" t="s">
        <v>106</v>
      </c>
      <c r="BO169" s="1" t="s">
        <v>106</v>
      </c>
      <c r="BP169" s="1" t="s">
        <v>180</v>
      </c>
      <c r="BQ169" s="1" t="s">
        <v>106</v>
      </c>
      <c r="BR169" s="1" t="s">
        <v>180</v>
      </c>
      <c r="BS169" s="1" t="s">
        <v>180</v>
      </c>
      <c r="BT169" s="1" t="s">
        <v>899</v>
      </c>
      <c r="BU169" s="1" t="s">
        <v>100</v>
      </c>
      <c r="BV169" s="1" t="s">
        <v>101</v>
      </c>
      <c r="BW169" s="1" t="s">
        <v>102</v>
      </c>
      <c r="BX169" s="1">
        <v>99.834000000000003</v>
      </c>
      <c r="BY169" s="1">
        <v>100</v>
      </c>
      <c r="BZ169" s="1">
        <v>31503</v>
      </c>
      <c r="CA169" s="1">
        <v>32708</v>
      </c>
      <c r="CB169" s="1">
        <v>1</v>
      </c>
      <c r="CC169" s="1">
        <v>1206</v>
      </c>
      <c r="CD169" s="1" t="s">
        <v>611</v>
      </c>
      <c r="CE169" s="1" t="s">
        <v>104</v>
      </c>
      <c r="CF169" s="1">
        <v>1313</v>
      </c>
      <c r="CG169" s="1" t="s">
        <v>284</v>
      </c>
      <c r="CH169" s="1">
        <v>883</v>
      </c>
      <c r="CI169" s="1">
        <v>3.0547199999999999E-3</v>
      </c>
      <c r="CJ169" s="1">
        <v>0</v>
      </c>
      <c r="CK169" s="1">
        <v>0</v>
      </c>
      <c r="CL169" s="1">
        <v>22</v>
      </c>
      <c r="CM169" s="1" t="s">
        <v>106</v>
      </c>
      <c r="CN169" s="1">
        <v>0.03</v>
      </c>
      <c r="CO169" s="1" t="s">
        <v>106</v>
      </c>
      <c r="CP169" s="1">
        <v>0.5</v>
      </c>
      <c r="CQ169" s="1" t="s">
        <v>106</v>
      </c>
      <c r="CR169" s="1">
        <v>0.12</v>
      </c>
      <c r="CS169" s="1" t="s">
        <v>106</v>
      </c>
      <c r="CT169" s="1" t="s">
        <v>106</v>
      </c>
      <c r="CU169" s="1">
        <v>0.5</v>
      </c>
      <c r="CV169" s="1" t="s">
        <v>106</v>
      </c>
      <c r="CW169" s="1">
        <v>0.06</v>
      </c>
      <c r="CX169" s="1">
        <v>0.12</v>
      </c>
      <c r="CY169" s="1" t="s">
        <v>106</v>
      </c>
    </row>
    <row r="170" spans="1:103" x14ac:dyDescent="0.25">
      <c r="A170" s="3">
        <v>45266</v>
      </c>
      <c r="B170" s="1">
        <v>226</v>
      </c>
      <c r="C170" s="1" t="s">
        <v>900</v>
      </c>
      <c r="D170" s="1" t="s">
        <v>121</v>
      </c>
      <c r="E170" s="1" t="s">
        <v>901</v>
      </c>
      <c r="F170" s="1">
        <v>2022</v>
      </c>
      <c r="G170" s="7">
        <v>44700</v>
      </c>
      <c r="H170" s="1" t="s">
        <v>104</v>
      </c>
      <c r="I170" s="1"/>
      <c r="J170" s="1" t="s">
        <v>1339</v>
      </c>
      <c r="K170" s="1" t="s">
        <v>902</v>
      </c>
      <c r="L170" s="1" t="s">
        <v>1186</v>
      </c>
      <c r="M170" s="1">
        <v>18</v>
      </c>
      <c r="N170" s="1" t="s">
        <v>125</v>
      </c>
      <c r="O170" s="1" t="s">
        <v>498</v>
      </c>
      <c r="P170" s="1">
        <v>0.06</v>
      </c>
      <c r="Q170" s="1" t="s">
        <v>106</v>
      </c>
      <c r="R170" s="1">
        <v>0.12</v>
      </c>
      <c r="S170" s="1" t="s">
        <v>106</v>
      </c>
      <c r="T170" s="1">
        <v>1</v>
      </c>
      <c r="U170" s="1" t="s">
        <v>106</v>
      </c>
      <c r="V170" s="1"/>
      <c r="W170" s="1"/>
      <c r="X170" s="1"/>
      <c r="Y170" s="1"/>
      <c r="Z170" s="1"/>
      <c r="AA170" s="1">
        <v>2</v>
      </c>
      <c r="AB170" s="1">
        <v>0.5</v>
      </c>
      <c r="AC170" s="1">
        <v>16</v>
      </c>
      <c r="AD170" s="1" t="s">
        <v>180</v>
      </c>
      <c r="AE170" s="1"/>
      <c r="AF170" s="1" t="s">
        <v>106</v>
      </c>
      <c r="AG170" s="1">
        <v>160</v>
      </c>
      <c r="AH170" s="1" t="s">
        <v>180</v>
      </c>
      <c r="AI170" s="1">
        <f t="shared" si="3"/>
        <v>2</v>
      </c>
      <c r="AJ170" s="1" t="s">
        <v>104</v>
      </c>
      <c r="AK170" s="1" t="s">
        <v>903</v>
      </c>
      <c r="AL170" s="1" t="s">
        <v>1034</v>
      </c>
      <c r="AM170" s="1">
        <v>2304139</v>
      </c>
      <c r="AN170" s="1">
        <v>353</v>
      </c>
      <c r="AO170" s="1">
        <v>512</v>
      </c>
      <c r="AP170" s="1">
        <v>249272</v>
      </c>
      <c r="AQ170" s="1">
        <v>6527</v>
      </c>
      <c r="AR170" s="1">
        <v>96154</v>
      </c>
      <c r="AS170" s="1">
        <v>198</v>
      </c>
      <c r="AT170" s="1">
        <v>39.1</v>
      </c>
      <c r="AU170" s="1">
        <v>63</v>
      </c>
      <c r="AV170" s="1">
        <v>2</v>
      </c>
      <c r="AW170" s="1">
        <v>5</v>
      </c>
      <c r="AX170" s="1">
        <v>36</v>
      </c>
      <c r="AY170" s="1">
        <v>12</v>
      </c>
      <c r="AZ170" s="1">
        <v>17</v>
      </c>
      <c r="BA170" s="1">
        <v>21</v>
      </c>
      <c r="BB170" s="1">
        <v>14</v>
      </c>
      <c r="BC170" s="1" t="s">
        <v>96</v>
      </c>
      <c r="BD170" s="1" t="s">
        <v>97</v>
      </c>
      <c r="BE170" s="1" t="s">
        <v>1036</v>
      </c>
      <c r="BF170" s="1"/>
      <c r="BG170" s="1"/>
      <c r="BH170" s="1"/>
      <c r="BI170" s="1" t="s">
        <v>53</v>
      </c>
      <c r="BJ170" s="1" t="s">
        <v>53</v>
      </c>
      <c r="BK170" s="1"/>
      <c r="BL170" s="1" t="s">
        <v>115</v>
      </c>
      <c r="BM170" s="1"/>
      <c r="BN170" s="1" t="s">
        <v>106</v>
      </c>
      <c r="BO170" s="1" t="s">
        <v>180</v>
      </c>
      <c r="BP170" s="1" t="s">
        <v>180</v>
      </c>
      <c r="BQ170" s="1" t="s">
        <v>106</v>
      </c>
      <c r="BR170" s="1" t="s">
        <v>180</v>
      </c>
      <c r="BS170" s="1" t="s">
        <v>180</v>
      </c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>
        <v>14</v>
      </c>
      <c r="CE170" s="1" t="s">
        <v>88</v>
      </c>
      <c r="CF170" s="1">
        <v>1313</v>
      </c>
      <c r="CG170" s="1" t="s">
        <v>226</v>
      </c>
      <c r="CH170" s="1">
        <v>834</v>
      </c>
      <c r="CI170" s="1">
        <v>4.5178099999999997E-3</v>
      </c>
      <c r="CJ170" s="1">
        <v>17</v>
      </c>
      <c r="CK170" s="1">
        <v>260</v>
      </c>
      <c r="CL170" s="1">
        <v>416</v>
      </c>
      <c r="CM170" s="1" t="s">
        <v>106</v>
      </c>
      <c r="CN170" s="1">
        <v>1</v>
      </c>
      <c r="CO170" s="1" t="s">
        <v>106</v>
      </c>
      <c r="CP170" s="1">
        <v>0.5</v>
      </c>
      <c r="CQ170" s="1" t="s">
        <v>106</v>
      </c>
      <c r="CR170" s="1">
        <v>0.5</v>
      </c>
      <c r="CS170" s="1" t="s">
        <v>106</v>
      </c>
      <c r="CT170" s="1" t="s">
        <v>118</v>
      </c>
      <c r="CU170" s="1">
        <v>2.1</v>
      </c>
      <c r="CV170" s="1" t="s">
        <v>119</v>
      </c>
      <c r="CW170" s="1">
        <v>0.5</v>
      </c>
      <c r="CX170" s="1">
        <v>2</v>
      </c>
      <c r="CY170" s="1" t="s">
        <v>106</v>
      </c>
    </row>
    <row r="171" spans="1:103" x14ac:dyDescent="0.25">
      <c r="A171" s="3">
        <v>45077</v>
      </c>
      <c r="B171" s="1">
        <v>227</v>
      </c>
      <c r="C171" s="1" t="s">
        <v>904</v>
      </c>
      <c r="D171" s="1" t="s">
        <v>121</v>
      </c>
      <c r="E171" s="1" t="s">
        <v>905</v>
      </c>
      <c r="F171" s="1">
        <v>2022</v>
      </c>
      <c r="G171" s="7">
        <v>44898</v>
      </c>
      <c r="H171" s="1" t="s">
        <v>104</v>
      </c>
      <c r="I171" s="1"/>
      <c r="J171" s="1" t="s">
        <v>1314</v>
      </c>
      <c r="K171" s="1" t="s">
        <v>906</v>
      </c>
      <c r="L171" s="1" t="s">
        <v>1187</v>
      </c>
      <c r="M171" s="1">
        <v>47</v>
      </c>
      <c r="N171" s="1" t="s">
        <v>91</v>
      </c>
      <c r="O171" s="1" t="s">
        <v>164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>
        <f t="shared" si="3"/>
        <v>0</v>
      </c>
      <c r="AJ171" s="1" t="s">
        <v>104</v>
      </c>
      <c r="AK171" s="1" t="s">
        <v>907</v>
      </c>
      <c r="AL171" s="1">
        <v>10</v>
      </c>
      <c r="AM171" s="1">
        <v>2068929</v>
      </c>
      <c r="AN171" s="1">
        <v>28</v>
      </c>
      <c r="AO171" s="1">
        <v>518</v>
      </c>
      <c r="AP171" s="1">
        <v>350943</v>
      </c>
      <c r="AQ171" s="1">
        <v>73890</v>
      </c>
      <c r="AR171" s="1">
        <v>241952</v>
      </c>
      <c r="AS171" s="1">
        <v>492</v>
      </c>
      <c r="AT171" s="1">
        <v>39.6</v>
      </c>
      <c r="AU171" s="1">
        <v>18467</v>
      </c>
      <c r="AV171" s="1">
        <v>12</v>
      </c>
      <c r="AW171" s="1">
        <v>19</v>
      </c>
      <c r="AX171" s="1">
        <v>4</v>
      </c>
      <c r="AY171" s="1">
        <v>1</v>
      </c>
      <c r="AZ171" s="1">
        <v>6</v>
      </c>
      <c r="BA171" s="1">
        <v>22</v>
      </c>
      <c r="BB171" s="1">
        <v>5</v>
      </c>
      <c r="BC171" s="1" t="s">
        <v>96</v>
      </c>
      <c r="BD171" s="1" t="s">
        <v>97</v>
      </c>
      <c r="BE171" s="1" t="s">
        <v>1036</v>
      </c>
      <c r="BF171" s="1"/>
      <c r="BG171" s="1"/>
      <c r="BH171" s="1"/>
      <c r="BI171" s="1" t="s">
        <v>54</v>
      </c>
      <c r="BJ171" s="1"/>
      <c r="BK171" s="1" t="s">
        <v>54</v>
      </c>
      <c r="BL171" s="1" t="s">
        <v>128</v>
      </c>
      <c r="BM171" s="1"/>
      <c r="BN171" s="1" t="s">
        <v>106</v>
      </c>
      <c r="BO171" s="1" t="s">
        <v>106</v>
      </c>
      <c r="BP171" s="1" t="s">
        <v>180</v>
      </c>
      <c r="BQ171" s="1" t="s">
        <v>106</v>
      </c>
      <c r="BR171" s="1" t="s">
        <v>180</v>
      </c>
      <c r="BS171" s="1" t="s">
        <v>180</v>
      </c>
      <c r="BT171" s="1" t="s">
        <v>908</v>
      </c>
      <c r="BU171" s="1" t="s">
        <v>100</v>
      </c>
      <c r="BV171" s="1" t="s">
        <v>101</v>
      </c>
      <c r="BW171" s="1" t="s">
        <v>102</v>
      </c>
      <c r="BX171" s="1">
        <v>99.834000000000003</v>
      </c>
      <c r="BY171" s="1">
        <v>100</v>
      </c>
      <c r="BZ171" s="1">
        <v>31503</v>
      </c>
      <c r="CA171" s="1">
        <v>32708</v>
      </c>
      <c r="CB171" s="1">
        <v>1</v>
      </c>
      <c r="CC171" s="1">
        <v>1206</v>
      </c>
      <c r="CD171" s="1" t="s">
        <v>611</v>
      </c>
      <c r="CE171" s="1" t="s">
        <v>104</v>
      </c>
      <c r="CF171" s="1">
        <v>1313</v>
      </c>
      <c r="CG171" s="1" t="s">
        <v>284</v>
      </c>
      <c r="CH171" s="1">
        <v>881</v>
      </c>
      <c r="CI171" s="1">
        <v>3.1121E-3</v>
      </c>
      <c r="CJ171" s="1">
        <v>0</v>
      </c>
      <c r="CK171" s="1">
        <v>0</v>
      </c>
      <c r="CL171" s="1">
        <v>22</v>
      </c>
      <c r="CM171" s="1" t="s">
        <v>106</v>
      </c>
      <c r="CN171" s="1">
        <v>0.03</v>
      </c>
      <c r="CO171" s="1" t="s">
        <v>106</v>
      </c>
      <c r="CP171" s="1">
        <v>0.5</v>
      </c>
      <c r="CQ171" s="1" t="s">
        <v>106</v>
      </c>
      <c r="CR171" s="1">
        <v>0.12</v>
      </c>
      <c r="CS171" s="1" t="s">
        <v>106</v>
      </c>
      <c r="CT171" s="1" t="s">
        <v>106</v>
      </c>
      <c r="CU171" s="1">
        <v>0.5</v>
      </c>
      <c r="CV171" s="1" t="s">
        <v>106</v>
      </c>
      <c r="CW171" s="1">
        <v>0.06</v>
      </c>
      <c r="CX171" s="1">
        <v>0.12</v>
      </c>
      <c r="CY171" s="1" t="s">
        <v>106</v>
      </c>
    </row>
    <row r="172" spans="1:103" x14ac:dyDescent="0.25">
      <c r="A172" s="3">
        <v>45266</v>
      </c>
      <c r="B172" s="1">
        <v>232</v>
      </c>
      <c r="C172" s="1" t="s">
        <v>909</v>
      </c>
      <c r="D172" s="1" t="s">
        <v>121</v>
      </c>
      <c r="E172" s="1" t="s">
        <v>722</v>
      </c>
      <c r="F172" s="1">
        <v>2022</v>
      </c>
      <c r="G172" s="7">
        <v>44751</v>
      </c>
      <c r="H172" s="1" t="s">
        <v>104</v>
      </c>
      <c r="I172" s="1"/>
      <c r="J172" s="1" t="s">
        <v>1343</v>
      </c>
      <c r="K172" s="1" t="s">
        <v>910</v>
      </c>
      <c r="L172" s="1" t="s">
        <v>1188</v>
      </c>
      <c r="M172" s="1">
        <v>61</v>
      </c>
      <c r="N172" s="1" t="s">
        <v>91</v>
      </c>
      <c r="O172" s="1" t="s">
        <v>164</v>
      </c>
      <c r="P172" s="1">
        <v>0.12</v>
      </c>
      <c r="Q172" s="1" t="s">
        <v>106</v>
      </c>
      <c r="R172" s="1">
        <v>0.12</v>
      </c>
      <c r="S172" s="1" t="s">
        <v>106</v>
      </c>
      <c r="T172" s="1">
        <v>1</v>
      </c>
      <c r="U172" s="1" t="s">
        <v>106</v>
      </c>
      <c r="V172" s="1" t="s">
        <v>104</v>
      </c>
      <c r="W172" s="1">
        <v>4</v>
      </c>
      <c r="X172" s="1" t="s">
        <v>180</v>
      </c>
      <c r="Y172" s="1">
        <v>0.25</v>
      </c>
      <c r="Z172" s="1" t="s">
        <v>106</v>
      </c>
      <c r="AA172" s="1">
        <v>2</v>
      </c>
      <c r="AB172" s="1">
        <v>0.5</v>
      </c>
      <c r="AC172" s="1">
        <v>16</v>
      </c>
      <c r="AD172" s="1" t="s">
        <v>180</v>
      </c>
      <c r="AE172" s="1">
        <v>2</v>
      </c>
      <c r="AF172" s="1" t="s">
        <v>106</v>
      </c>
      <c r="AG172" s="1">
        <v>40</v>
      </c>
      <c r="AH172" s="1" t="s">
        <v>180</v>
      </c>
      <c r="AI172" s="1">
        <f t="shared" si="3"/>
        <v>3</v>
      </c>
      <c r="AJ172" s="1" t="s">
        <v>88</v>
      </c>
      <c r="AK172" s="1" t="s">
        <v>911</v>
      </c>
      <c r="AL172" s="1" t="s">
        <v>1034</v>
      </c>
      <c r="AM172" s="1">
        <v>2100781</v>
      </c>
      <c r="AN172" s="1">
        <v>56</v>
      </c>
      <c r="AO172" s="1">
        <v>502</v>
      </c>
      <c r="AP172" s="1">
        <v>207884</v>
      </c>
      <c r="AQ172" s="1">
        <v>37513</v>
      </c>
      <c r="AR172" s="1">
        <v>103467</v>
      </c>
      <c r="AS172" s="1">
        <v>399</v>
      </c>
      <c r="AT172" s="1">
        <v>39.5</v>
      </c>
      <c r="AU172" s="1" t="s">
        <v>912</v>
      </c>
      <c r="AV172" s="1">
        <v>1</v>
      </c>
      <c r="AW172" s="1">
        <v>5</v>
      </c>
      <c r="AX172" s="1">
        <v>6</v>
      </c>
      <c r="AY172" s="1">
        <v>1</v>
      </c>
      <c r="AZ172" s="1">
        <v>27</v>
      </c>
      <c r="BA172" s="1">
        <v>20</v>
      </c>
      <c r="BB172" s="1">
        <v>18</v>
      </c>
      <c r="BC172" s="1" t="s">
        <v>96</v>
      </c>
      <c r="BD172" s="1" t="s">
        <v>97</v>
      </c>
      <c r="BE172" s="1" t="s">
        <v>1036</v>
      </c>
      <c r="BF172" s="1"/>
      <c r="BG172" s="1"/>
      <c r="BH172" s="1"/>
      <c r="BI172" s="1" t="s">
        <v>54</v>
      </c>
      <c r="BJ172" s="1"/>
      <c r="BK172" s="1" t="s">
        <v>54</v>
      </c>
      <c r="BL172" s="1" t="s">
        <v>128</v>
      </c>
      <c r="BM172" s="1"/>
      <c r="BN172" s="1" t="s">
        <v>106</v>
      </c>
      <c r="BO172" s="1" t="s">
        <v>106</v>
      </c>
      <c r="BP172" s="1" t="s">
        <v>180</v>
      </c>
      <c r="BQ172" s="1" t="s">
        <v>106</v>
      </c>
      <c r="BR172" s="1" t="s">
        <v>180</v>
      </c>
      <c r="BS172" s="1" t="s">
        <v>180</v>
      </c>
      <c r="BT172" s="1" t="s">
        <v>913</v>
      </c>
      <c r="BU172" s="1" t="s">
        <v>100</v>
      </c>
      <c r="BV172" s="1" t="s">
        <v>101</v>
      </c>
      <c r="BW172" s="1" t="s">
        <v>102</v>
      </c>
      <c r="BX172" s="1">
        <v>100</v>
      </c>
      <c r="BY172" s="1">
        <v>100</v>
      </c>
      <c r="BZ172" s="1">
        <v>47031</v>
      </c>
      <c r="CA172" s="1">
        <v>48236</v>
      </c>
      <c r="CB172" s="1">
        <v>1206</v>
      </c>
      <c r="CC172" s="1">
        <v>1</v>
      </c>
      <c r="CD172" s="1" t="s">
        <v>914</v>
      </c>
      <c r="CE172" s="1" t="s">
        <v>104</v>
      </c>
      <c r="CF172" s="1">
        <v>1313</v>
      </c>
      <c r="CG172" s="1" t="s">
        <v>915</v>
      </c>
      <c r="CH172" s="1">
        <v>695</v>
      </c>
      <c r="CI172" s="1">
        <v>9.4466199999999993E-3</v>
      </c>
      <c r="CJ172" s="1">
        <v>0</v>
      </c>
      <c r="CK172" s="1" t="s">
        <v>131</v>
      </c>
      <c r="CL172" s="1">
        <v>242</v>
      </c>
      <c r="CM172" s="1" t="s">
        <v>106</v>
      </c>
      <c r="CN172" s="1">
        <v>0.12</v>
      </c>
      <c r="CO172" s="1" t="s">
        <v>106</v>
      </c>
      <c r="CP172" s="1">
        <v>0.5</v>
      </c>
      <c r="CQ172" s="1" t="s">
        <v>106</v>
      </c>
      <c r="CR172" s="1">
        <v>0.12</v>
      </c>
      <c r="CS172" s="1" t="s">
        <v>106</v>
      </c>
      <c r="CT172" s="1" t="s">
        <v>106</v>
      </c>
      <c r="CU172" s="1">
        <v>0.5</v>
      </c>
      <c r="CV172" s="1" t="s">
        <v>106</v>
      </c>
      <c r="CW172" s="1">
        <v>0.06</v>
      </c>
      <c r="CX172" s="1">
        <v>0.25</v>
      </c>
      <c r="CY172" s="1" t="s">
        <v>106</v>
      </c>
    </row>
    <row r="173" spans="1:103" x14ac:dyDescent="0.25">
      <c r="A173" s="3">
        <v>44881</v>
      </c>
      <c r="B173" s="1">
        <v>233</v>
      </c>
      <c r="C173" s="1" t="s">
        <v>916</v>
      </c>
      <c r="D173" s="1" t="s">
        <v>121</v>
      </c>
      <c r="E173" s="1" t="s">
        <v>917</v>
      </c>
      <c r="F173" s="1">
        <v>2022</v>
      </c>
      <c r="G173" s="7">
        <v>44906</v>
      </c>
      <c r="H173" s="1" t="s">
        <v>104</v>
      </c>
      <c r="I173" s="1" t="s">
        <v>150</v>
      </c>
      <c r="J173" s="1" t="s">
        <v>1262</v>
      </c>
      <c r="K173" s="1" t="s">
        <v>918</v>
      </c>
      <c r="L173" s="1" t="s">
        <v>1189</v>
      </c>
      <c r="M173" s="1">
        <v>42</v>
      </c>
      <c r="N173" s="1" t="s">
        <v>91</v>
      </c>
      <c r="O173" s="1" t="s">
        <v>164</v>
      </c>
      <c r="P173" s="1">
        <v>0.25</v>
      </c>
      <c r="Q173" s="1" t="s">
        <v>106</v>
      </c>
      <c r="R173" s="1">
        <v>0.12</v>
      </c>
      <c r="S173" s="1" t="s">
        <v>106</v>
      </c>
      <c r="T173" s="1">
        <v>0.5</v>
      </c>
      <c r="U173" s="1" t="s">
        <v>106</v>
      </c>
      <c r="V173" s="1" t="s">
        <v>104</v>
      </c>
      <c r="W173" s="1">
        <v>8</v>
      </c>
      <c r="X173" s="1" t="s">
        <v>180</v>
      </c>
      <c r="Y173" s="1"/>
      <c r="Z173" s="1"/>
      <c r="AA173" s="1">
        <v>2</v>
      </c>
      <c r="AB173" s="1">
        <v>0.5</v>
      </c>
      <c r="AC173" s="1">
        <v>0.25</v>
      </c>
      <c r="AD173" s="1" t="s">
        <v>106</v>
      </c>
      <c r="AE173" s="1">
        <v>2</v>
      </c>
      <c r="AF173" s="1" t="s">
        <v>106</v>
      </c>
      <c r="AG173" s="1">
        <v>160</v>
      </c>
      <c r="AH173" s="1" t="s">
        <v>180</v>
      </c>
      <c r="AI173" s="1">
        <f t="shared" si="3"/>
        <v>2</v>
      </c>
      <c r="AJ173" s="1" t="s">
        <v>104</v>
      </c>
      <c r="AK173" s="1" t="s">
        <v>919</v>
      </c>
      <c r="AL173" s="1">
        <v>91</v>
      </c>
      <c r="AM173" s="1">
        <v>2109492</v>
      </c>
      <c r="AN173" s="1">
        <v>45</v>
      </c>
      <c r="AO173" s="1">
        <v>508</v>
      </c>
      <c r="AP173" s="1">
        <v>211984</v>
      </c>
      <c r="AQ173" s="1">
        <v>46877</v>
      </c>
      <c r="AR173" s="1">
        <v>112429</v>
      </c>
      <c r="AS173" s="1">
        <v>397</v>
      </c>
      <c r="AT173" s="1">
        <v>39.4</v>
      </c>
      <c r="AU173" s="1">
        <v>373</v>
      </c>
      <c r="AV173" s="1">
        <v>7</v>
      </c>
      <c r="AW173" s="1">
        <v>13</v>
      </c>
      <c r="AX173" s="1">
        <v>4</v>
      </c>
      <c r="AY173" s="1">
        <v>5</v>
      </c>
      <c r="AZ173" s="1">
        <v>7</v>
      </c>
      <c r="BA173" s="1">
        <v>88</v>
      </c>
      <c r="BB173" s="1">
        <v>9</v>
      </c>
      <c r="BC173" s="1" t="s">
        <v>96</v>
      </c>
      <c r="BD173" s="1" t="s">
        <v>97</v>
      </c>
      <c r="BE173" s="1" t="s">
        <v>1036</v>
      </c>
      <c r="BF173" s="1"/>
      <c r="BG173" s="1"/>
      <c r="BH173" s="1"/>
      <c r="BI173" s="1" t="s">
        <v>53</v>
      </c>
      <c r="BJ173" s="1" t="s">
        <v>53</v>
      </c>
      <c r="BK173" s="1"/>
      <c r="BL173" s="1"/>
      <c r="BM173" s="1"/>
      <c r="BN173" s="1" t="s">
        <v>106</v>
      </c>
      <c r="BO173" s="1" t="s">
        <v>180</v>
      </c>
      <c r="BP173" s="1" t="s">
        <v>180</v>
      </c>
      <c r="BQ173" s="1" t="s">
        <v>106</v>
      </c>
      <c r="BR173" s="1" t="s">
        <v>106</v>
      </c>
      <c r="BS173" s="1" t="s">
        <v>180</v>
      </c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 t="s">
        <v>458</v>
      </c>
      <c r="CE173" s="1" t="s">
        <v>104</v>
      </c>
      <c r="CF173" s="1">
        <v>1313</v>
      </c>
      <c r="CG173" s="1" t="s">
        <v>296</v>
      </c>
      <c r="CH173" s="1">
        <v>843</v>
      </c>
      <c r="CI173" s="1">
        <v>4.2398000000000002E-3</v>
      </c>
      <c r="CJ173" s="1">
        <v>7</v>
      </c>
      <c r="CK173" s="1">
        <v>1</v>
      </c>
      <c r="CL173" s="1">
        <v>242</v>
      </c>
      <c r="CM173" s="1" t="s">
        <v>106</v>
      </c>
      <c r="CN173" s="1">
        <v>0.25</v>
      </c>
      <c r="CO173" s="1" t="s">
        <v>106</v>
      </c>
      <c r="CP173" s="1">
        <v>0.5</v>
      </c>
      <c r="CQ173" s="1" t="s">
        <v>106</v>
      </c>
      <c r="CR173" s="1">
        <v>0.12</v>
      </c>
      <c r="CS173" s="1" t="s">
        <v>106</v>
      </c>
      <c r="CT173" s="1" t="s">
        <v>106</v>
      </c>
      <c r="CU173" s="1">
        <v>0.5</v>
      </c>
      <c r="CV173" s="1" t="s">
        <v>106</v>
      </c>
      <c r="CW173" s="1">
        <v>0.06</v>
      </c>
      <c r="CX173" s="1">
        <v>0.25</v>
      </c>
      <c r="CY173" s="1" t="s">
        <v>106</v>
      </c>
    </row>
    <row r="174" spans="1:103" x14ac:dyDescent="0.25">
      <c r="A174" s="3">
        <v>44881</v>
      </c>
      <c r="B174" s="1">
        <v>234</v>
      </c>
      <c r="C174" s="1" t="s">
        <v>920</v>
      </c>
      <c r="D174" s="1" t="s">
        <v>121</v>
      </c>
      <c r="E174" s="1" t="s">
        <v>921</v>
      </c>
      <c r="F174" s="1">
        <v>2022</v>
      </c>
      <c r="G174" s="7">
        <v>44876</v>
      </c>
      <c r="H174" s="1" t="s">
        <v>104</v>
      </c>
      <c r="I174" s="1" t="s">
        <v>129</v>
      </c>
      <c r="J174" s="1" t="s">
        <v>1266</v>
      </c>
      <c r="K174" s="1" t="s">
        <v>922</v>
      </c>
      <c r="L174" s="1" t="s">
        <v>1190</v>
      </c>
      <c r="M174" s="1">
        <v>32</v>
      </c>
      <c r="N174" s="1" t="s">
        <v>91</v>
      </c>
      <c r="O174" s="1" t="s">
        <v>164</v>
      </c>
      <c r="P174" s="1">
        <v>4</v>
      </c>
      <c r="Q174" s="1" t="s">
        <v>180</v>
      </c>
      <c r="R174" s="1">
        <v>1</v>
      </c>
      <c r="S174" s="1" t="s">
        <v>106</v>
      </c>
      <c r="T174" s="1">
        <v>0.5</v>
      </c>
      <c r="U174" s="1" t="s">
        <v>106</v>
      </c>
      <c r="V174" s="1" t="s">
        <v>104</v>
      </c>
      <c r="W174" s="1">
        <v>8</v>
      </c>
      <c r="X174" s="1" t="s">
        <v>180</v>
      </c>
      <c r="Y174" s="1">
        <v>1</v>
      </c>
      <c r="Z174" s="1" t="s">
        <v>180</v>
      </c>
      <c r="AA174" s="1">
        <v>2</v>
      </c>
      <c r="AB174" s="1">
        <v>0.5</v>
      </c>
      <c r="AC174" s="1">
        <v>16</v>
      </c>
      <c r="AD174" s="1" t="s">
        <v>180</v>
      </c>
      <c r="AE174" s="1">
        <v>2</v>
      </c>
      <c r="AF174" s="1" t="s">
        <v>106</v>
      </c>
      <c r="AG174" s="1">
        <v>320</v>
      </c>
      <c r="AH174" s="1" t="s">
        <v>180</v>
      </c>
      <c r="AI174" s="1">
        <f t="shared" si="3"/>
        <v>5</v>
      </c>
      <c r="AJ174" s="1" t="s">
        <v>88</v>
      </c>
      <c r="AK174" s="1" t="s">
        <v>923</v>
      </c>
      <c r="AL174" s="1">
        <v>1</v>
      </c>
      <c r="AM174" s="1">
        <v>2039029</v>
      </c>
      <c r="AN174" s="1">
        <v>42</v>
      </c>
      <c r="AO174" s="1">
        <v>518</v>
      </c>
      <c r="AP174" s="1">
        <v>220358</v>
      </c>
      <c r="AQ174" s="1">
        <v>48548</v>
      </c>
      <c r="AR174" s="1">
        <v>121055</v>
      </c>
      <c r="AS174" s="1">
        <v>199</v>
      </c>
      <c r="AT174" s="1">
        <v>39.700000000000003</v>
      </c>
      <c r="AU174" s="1">
        <v>8359</v>
      </c>
      <c r="AV174" s="1">
        <v>4</v>
      </c>
      <c r="AW174" s="1">
        <v>16</v>
      </c>
      <c r="AX174" s="1">
        <v>19</v>
      </c>
      <c r="AY174" s="1">
        <v>15</v>
      </c>
      <c r="AZ174" s="1">
        <v>55</v>
      </c>
      <c r="BA174" s="1">
        <v>20</v>
      </c>
      <c r="BB174" s="1">
        <v>260</v>
      </c>
      <c r="BC174" s="1" t="s">
        <v>96</v>
      </c>
      <c r="BD174" s="1" t="s">
        <v>97</v>
      </c>
      <c r="BE174" s="1" t="s">
        <v>1036</v>
      </c>
      <c r="BF174" s="1"/>
      <c r="BG174" s="1"/>
      <c r="BH174" s="1"/>
      <c r="BI174" s="1" t="s">
        <v>1036</v>
      </c>
      <c r="BJ174" s="1" t="s">
        <v>53</v>
      </c>
      <c r="BK174" s="1" t="s">
        <v>54</v>
      </c>
      <c r="BL174" s="1"/>
      <c r="BM174" s="1"/>
      <c r="BN174" s="1" t="s">
        <v>106</v>
      </c>
      <c r="BO174" s="1" t="s">
        <v>180</v>
      </c>
      <c r="BP174" s="1" t="s">
        <v>180</v>
      </c>
      <c r="BQ174" s="1" t="s">
        <v>106</v>
      </c>
      <c r="BR174" s="1" t="s">
        <v>180</v>
      </c>
      <c r="BS174" s="1" t="s">
        <v>180</v>
      </c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 t="s">
        <v>129</v>
      </c>
      <c r="CE174" s="1" t="s">
        <v>88</v>
      </c>
      <c r="CF174" s="1">
        <v>1313</v>
      </c>
      <c r="CG174" s="1" t="s">
        <v>924</v>
      </c>
      <c r="CH174" s="1">
        <v>954</v>
      </c>
      <c r="CI174" s="1">
        <v>1.1344300000000001E-3</v>
      </c>
      <c r="CJ174" s="1">
        <v>13</v>
      </c>
      <c r="CK174" s="1">
        <v>14</v>
      </c>
      <c r="CL174" s="1">
        <v>20</v>
      </c>
      <c r="CM174" s="1" t="s">
        <v>118</v>
      </c>
      <c r="CN174" s="1">
        <v>8</v>
      </c>
      <c r="CO174" s="1" t="s">
        <v>119</v>
      </c>
      <c r="CP174" s="1">
        <v>1</v>
      </c>
      <c r="CQ174" s="1" t="s">
        <v>106</v>
      </c>
      <c r="CR174" s="1">
        <v>1</v>
      </c>
      <c r="CS174" s="1" t="s">
        <v>106</v>
      </c>
      <c r="CT174" s="1" t="s">
        <v>118</v>
      </c>
      <c r="CU174" s="1">
        <v>2.1</v>
      </c>
      <c r="CV174" s="1" t="s">
        <v>118</v>
      </c>
      <c r="CW174" s="1">
        <v>1</v>
      </c>
      <c r="CX174" s="1">
        <v>4</v>
      </c>
      <c r="CY174" s="1" t="s">
        <v>180</v>
      </c>
    </row>
    <row r="175" spans="1:103" x14ac:dyDescent="0.25">
      <c r="A175" s="3">
        <v>44881</v>
      </c>
      <c r="B175" s="1">
        <v>235</v>
      </c>
      <c r="C175" s="1" t="s">
        <v>925</v>
      </c>
      <c r="D175" s="1" t="s">
        <v>121</v>
      </c>
      <c r="E175" s="1" t="s">
        <v>926</v>
      </c>
      <c r="F175" s="1">
        <v>2022</v>
      </c>
      <c r="G175" s="7">
        <v>44815</v>
      </c>
      <c r="H175" s="1" t="s">
        <v>104</v>
      </c>
      <c r="I175" s="1" t="s">
        <v>319</v>
      </c>
      <c r="J175" s="1" t="s">
        <v>1267</v>
      </c>
      <c r="K175" s="1" t="s">
        <v>927</v>
      </c>
      <c r="L175" s="1" t="s">
        <v>1191</v>
      </c>
      <c r="M175" s="1">
        <v>9</v>
      </c>
      <c r="N175" s="1" t="s">
        <v>91</v>
      </c>
      <c r="O175" s="1" t="s">
        <v>164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>
        <f t="shared" si="3"/>
        <v>0</v>
      </c>
      <c r="AJ175" s="1" t="s">
        <v>104</v>
      </c>
      <c r="AK175" s="1" t="s">
        <v>928</v>
      </c>
      <c r="AL175" s="1">
        <v>1</v>
      </c>
      <c r="AM175" s="1">
        <v>2031522</v>
      </c>
      <c r="AN175" s="1">
        <v>44</v>
      </c>
      <c r="AO175" s="1">
        <v>511</v>
      </c>
      <c r="AP175" s="1">
        <v>222868</v>
      </c>
      <c r="AQ175" s="1">
        <v>46170</v>
      </c>
      <c r="AR175" s="1">
        <v>120949</v>
      </c>
      <c r="AS175" s="1">
        <v>794</v>
      </c>
      <c r="AT175" s="1">
        <v>39.700000000000003</v>
      </c>
      <c r="AU175" s="1">
        <v>271</v>
      </c>
      <c r="AV175" s="1">
        <v>4</v>
      </c>
      <c r="AW175" s="1">
        <v>16</v>
      </c>
      <c r="AX175" s="1">
        <v>19</v>
      </c>
      <c r="AY175" s="1">
        <v>15</v>
      </c>
      <c r="AZ175" s="1">
        <v>6</v>
      </c>
      <c r="BA175" s="1">
        <v>20</v>
      </c>
      <c r="BB175" s="1">
        <v>26</v>
      </c>
      <c r="BC175" s="1" t="s">
        <v>96</v>
      </c>
      <c r="BD175" s="1" t="s">
        <v>97</v>
      </c>
      <c r="BE175" s="1" t="s">
        <v>1036</v>
      </c>
      <c r="BF175" s="1"/>
      <c r="BG175" s="1"/>
      <c r="BH175" s="1"/>
      <c r="BI175" s="1" t="s">
        <v>1036</v>
      </c>
      <c r="BJ175" s="1" t="s">
        <v>53</v>
      </c>
      <c r="BK175" s="1" t="s">
        <v>54</v>
      </c>
      <c r="BL175" s="1"/>
      <c r="BM175" s="1"/>
      <c r="BN175" s="1" t="s">
        <v>106</v>
      </c>
      <c r="BO175" s="1" t="s">
        <v>180</v>
      </c>
      <c r="BP175" s="1" t="s">
        <v>180</v>
      </c>
      <c r="BQ175" s="1" t="s">
        <v>106</v>
      </c>
      <c r="BR175" s="1" t="s">
        <v>180</v>
      </c>
      <c r="BS175" s="1" t="s">
        <v>180</v>
      </c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 t="s">
        <v>129</v>
      </c>
      <c r="CE175" s="1" t="s">
        <v>88</v>
      </c>
      <c r="CF175" s="1">
        <v>1313</v>
      </c>
      <c r="CG175" s="1" t="s">
        <v>929</v>
      </c>
      <c r="CH175" s="1">
        <v>984</v>
      </c>
      <c r="CI175" s="1">
        <v>3.8558100000000002E-4</v>
      </c>
      <c r="CJ175" s="1">
        <v>13</v>
      </c>
      <c r="CK175" s="1">
        <v>49</v>
      </c>
      <c r="CL175" s="1">
        <v>8</v>
      </c>
      <c r="CM175" s="1" t="s">
        <v>118</v>
      </c>
      <c r="CN175" s="1">
        <v>8</v>
      </c>
      <c r="CO175" s="1" t="s">
        <v>119</v>
      </c>
      <c r="CP175" s="1">
        <v>1</v>
      </c>
      <c r="CQ175" s="1" t="s">
        <v>106</v>
      </c>
      <c r="CR175" s="1">
        <v>1</v>
      </c>
      <c r="CS175" s="1" t="s">
        <v>106</v>
      </c>
      <c r="CT175" s="1" t="s">
        <v>118</v>
      </c>
      <c r="CU175" s="1">
        <v>2.1</v>
      </c>
      <c r="CV175" s="1" t="s">
        <v>118</v>
      </c>
      <c r="CW175" s="1">
        <v>1</v>
      </c>
      <c r="CX175" s="1">
        <v>4</v>
      </c>
      <c r="CY175" s="1" t="s">
        <v>180</v>
      </c>
    </row>
    <row r="176" spans="1:103" x14ac:dyDescent="0.25">
      <c r="A176" s="3">
        <v>45231</v>
      </c>
      <c r="B176" s="1">
        <v>236</v>
      </c>
      <c r="C176" s="1">
        <v>8852</v>
      </c>
      <c r="D176" s="1" t="s">
        <v>87</v>
      </c>
      <c r="E176" s="1" t="s">
        <v>930</v>
      </c>
      <c r="F176" s="1">
        <v>2022</v>
      </c>
      <c r="G176" s="7">
        <v>44925</v>
      </c>
      <c r="H176" s="1" t="s">
        <v>104</v>
      </c>
      <c r="I176" s="1" t="s">
        <v>150</v>
      </c>
      <c r="J176" s="1" t="s">
        <v>1287</v>
      </c>
      <c r="K176" s="1" t="s">
        <v>931</v>
      </c>
      <c r="L176" s="1" t="s">
        <v>1192</v>
      </c>
      <c r="M176" s="1">
        <v>40</v>
      </c>
      <c r="N176" s="1" t="s">
        <v>91</v>
      </c>
      <c r="O176" s="1" t="s">
        <v>92</v>
      </c>
      <c r="P176" s="1">
        <v>0.06</v>
      </c>
      <c r="Q176" s="1" t="s">
        <v>106</v>
      </c>
      <c r="R176" s="1">
        <v>0.12</v>
      </c>
      <c r="S176" s="1" t="s">
        <v>106</v>
      </c>
      <c r="T176" s="1">
        <v>0.5</v>
      </c>
      <c r="U176" s="1" t="s">
        <v>106</v>
      </c>
      <c r="V176" s="1" t="s">
        <v>104</v>
      </c>
      <c r="W176" s="1">
        <v>0.12</v>
      </c>
      <c r="X176" s="1" t="s">
        <v>106</v>
      </c>
      <c r="Y176" s="1">
        <v>0.25</v>
      </c>
      <c r="Z176" s="1" t="s">
        <v>106</v>
      </c>
      <c r="AA176" s="1">
        <v>2</v>
      </c>
      <c r="AB176" s="1">
        <v>0.25</v>
      </c>
      <c r="AC176" s="1">
        <v>0.25</v>
      </c>
      <c r="AD176" s="1" t="s">
        <v>106</v>
      </c>
      <c r="AE176" s="1">
        <v>2</v>
      </c>
      <c r="AF176" s="1" t="s">
        <v>106</v>
      </c>
      <c r="AG176" s="1">
        <v>160</v>
      </c>
      <c r="AH176" s="1" t="s">
        <v>180</v>
      </c>
      <c r="AI176" s="1">
        <f t="shared" si="3"/>
        <v>1</v>
      </c>
      <c r="AJ176" s="1" t="s">
        <v>104</v>
      </c>
      <c r="AK176" s="1" t="s">
        <v>932</v>
      </c>
      <c r="AL176" s="1">
        <v>498</v>
      </c>
      <c r="AM176" s="1">
        <v>2082931</v>
      </c>
      <c r="AN176" s="1">
        <v>59</v>
      </c>
      <c r="AO176" s="1">
        <v>518</v>
      </c>
      <c r="AP176" s="1">
        <v>240601</v>
      </c>
      <c r="AQ176" s="1">
        <v>35303</v>
      </c>
      <c r="AR176" s="1">
        <v>82814</v>
      </c>
      <c r="AS176" s="1">
        <v>497</v>
      </c>
      <c r="AT176" s="1">
        <v>39.700000000000003</v>
      </c>
      <c r="AU176" s="1">
        <v>15682</v>
      </c>
      <c r="AV176" s="1">
        <v>5</v>
      </c>
      <c r="AW176" s="1">
        <v>9</v>
      </c>
      <c r="AX176" s="1">
        <v>6</v>
      </c>
      <c r="AY176" s="1">
        <v>1</v>
      </c>
      <c r="AZ176" s="1">
        <v>6</v>
      </c>
      <c r="BA176" s="1">
        <v>1</v>
      </c>
      <c r="BB176" s="1">
        <v>9</v>
      </c>
      <c r="BC176" s="1" t="s">
        <v>96</v>
      </c>
      <c r="BD176" s="1" t="s">
        <v>97</v>
      </c>
      <c r="BE176" s="1" t="s">
        <v>1036</v>
      </c>
      <c r="BF176" s="1"/>
      <c r="BG176" s="1"/>
      <c r="BH176" s="1"/>
      <c r="BI176" s="1"/>
      <c r="BJ176" s="1"/>
      <c r="BK176" s="1"/>
      <c r="BL176" s="1"/>
      <c r="BM176" s="1"/>
      <c r="BN176" s="1" t="s">
        <v>106</v>
      </c>
      <c r="BO176" s="1" t="s">
        <v>106</v>
      </c>
      <c r="BP176" s="1" t="s">
        <v>106</v>
      </c>
      <c r="BQ176" s="1" t="s">
        <v>106</v>
      </c>
      <c r="BR176" s="1" t="s">
        <v>106</v>
      </c>
      <c r="BS176" s="1" t="s">
        <v>180</v>
      </c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>
        <v>13</v>
      </c>
      <c r="CE176" s="1" t="s">
        <v>104</v>
      </c>
      <c r="CF176" s="1">
        <v>1313</v>
      </c>
      <c r="CG176" s="1" t="s">
        <v>372</v>
      </c>
      <c r="CH176" s="1">
        <v>833</v>
      </c>
      <c r="CI176" s="1">
        <v>4.5489700000000003E-3</v>
      </c>
      <c r="CJ176" s="1">
        <v>0</v>
      </c>
      <c r="CK176" s="1">
        <v>44</v>
      </c>
      <c r="CL176" s="1" t="s">
        <v>131</v>
      </c>
      <c r="CM176" s="1" t="s">
        <v>106</v>
      </c>
      <c r="CN176" s="1">
        <v>0.03</v>
      </c>
      <c r="CO176" s="1" t="s">
        <v>106</v>
      </c>
      <c r="CP176" s="1">
        <v>0.5</v>
      </c>
      <c r="CQ176" s="1" t="s">
        <v>106</v>
      </c>
      <c r="CR176" s="1">
        <v>0.12</v>
      </c>
      <c r="CS176" s="1" t="s">
        <v>106</v>
      </c>
      <c r="CT176" s="1" t="s">
        <v>106</v>
      </c>
      <c r="CU176" s="1">
        <v>0.5</v>
      </c>
      <c r="CV176" s="1" t="s">
        <v>106</v>
      </c>
      <c r="CW176" s="1">
        <v>0.06</v>
      </c>
      <c r="CX176" s="1">
        <v>0.06</v>
      </c>
      <c r="CY176" s="1" t="s">
        <v>106</v>
      </c>
    </row>
    <row r="177" spans="1:103" x14ac:dyDescent="0.25">
      <c r="A177" s="3">
        <v>45231</v>
      </c>
      <c r="B177" s="1">
        <v>238</v>
      </c>
      <c r="C177" s="1">
        <v>173</v>
      </c>
      <c r="D177" s="1" t="s">
        <v>87</v>
      </c>
      <c r="E177" s="1" t="s">
        <v>933</v>
      </c>
      <c r="F177" s="1">
        <v>2023</v>
      </c>
      <c r="G177" s="7">
        <v>44932</v>
      </c>
      <c r="H177" s="1" t="s">
        <v>104</v>
      </c>
      <c r="I177" s="1" t="s">
        <v>631</v>
      </c>
      <c r="J177" s="1" t="s">
        <v>1285</v>
      </c>
      <c r="K177" s="1" t="s">
        <v>934</v>
      </c>
      <c r="L177" s="1" t="s">
        <v>1193</v>
      </c>
      <c r="M177" s="1">
        <v>9</v>
      </c>
      <c r="N177" s="1" t="s">
        <v>91</v>
      </c>
      <c r="O177" s="1" t="s">
        <v>389</v>
      </c>
      <c r="P177" s="1">
        <v>0.25</v>
      </c>
      <c r="Q177" s="1" t="s">
        <v>106</v>
      </c>
      <c r="R177" s="1">
        <v>0.5</v>
      </c>
      <c r="S177" s="1" t="s">
        <v>106</v>
      </c>
      <c r="T177" s="1">
        <v>0.5</v>
      </c>
      <c r="U177" s="1" t="s">
        <v>106</v>
      </c>
      <c r="V177" s="1" t="s">
        <v>104</v>
      </c>
      <c r="W177" s="1">
        <v>2</v>
      </c>
      <c r="X177" s="1" t="s">
        <v>180</v>
      </c>
      <c r="Y177" s="1">
        <v>0.25</v>
      </c>
      <c r="Z177" s="1" t="s">
        <v>106</v>
      </c>
      <c r="AA177" s="1">
        <v>2</v>
      </c>
      <c r="AB177" s="1">
        <v>0.5</v>
      </c>
      <c r="AC177" s="1">
        <v>16</v>
      </c>
      <c r="AD177" s="1" t="s">
        <v>180</v>
      </c>
      <c r="AE177" s="1">
        <v>2</v>
      </c>
      <c r="AF177" s="1" t="s">
        <v>106</v>
      </c>
      <c r="AG177" s="1">
        <v>80</v>
      </c>
      <c r="AH177" s="1" t="s">
        <v>180</v>
      </c>
      <c r="AI177" s="1">
        <f t="shared" si="3"/>
        <v>3</v>
      </c>
      <c r="AJ177" s="1" t="s">
        <v>88</v>
      </c>
      <c r="AK177" s="1" t="s">
        <v>935</v>
      </c>
      <c r="AL177" s="1">
        <v>67</v>
      </c>
      <c r="AM177" s="1">
        <v>2072185</v>
      </c>
      <c r="AN177" s="1">
        <v>33</v>
      </c>
      <c r="AO177" s="1">
        <v>531</v>
      </c>
      <c r="AP177" s="1">
        <v>339382</v>
      </c>
      <c r="AQ177" s="1">
        <v>62793</v>
      </c>
      <c r="AR177" s="1">
        <v>169918</v>
      </c>
      <c r="AS177" s="1">
        <v>697</v>
      </c>
      <c r="AT177" s="1">
        <v>39.700000000000003</v>
      </c>
      <c r="AU177" s="1">
        <v>1233</v>
      </c>
      <c r="AV177" s="1">
        <v>10</v>
      </c>
      <c r="AW177" s="1">
        <v>11</v>
      </c>
      <c r="AX177" s="1">
        <v>34</v>
      </c>
      <c r="AY177" s="1">
        <v>16</v>
      </c>
      <c r="AZ177" s="1">
        <v>15</v>
      </c>
      <c r="BA177" s="1">
        <v>1</v>
      </c>
      <c r="BB177" s="1">
        <v>145</v>
      </c>
      <c r="BC177" s="1" t="s">
        <v>96</v>
      </c>
      <c r="BD177" s="1" t="s">
        <v>97</v>
      </c>
      <c r="BE177" s="1" t="s">
        <v>1036</v>
      </c>
      <c r="BF177" s="1"/>
      <c r="BG177" s="1"/>
      <c r="BH177" s="1"/>
      <c r="BI177" s="1" t="s">
        <v>54</v>
      </c>
      <c r="BJ177" s="1"/>
      <c r="BK177" s="1" t="s">
        <v>54</v>
      </c>
      <c r="BL177" s="1" t="s">
        <v>98</v>
      </c>
      <c r="BM177" s="1"/>
      <c r="BN177" s="1" t="s">
        <v>106</v>
      </c>
      <c r="BO177" s="1" t="s">
        <v>106</v>
      </c>
      <c r="BP177" s="1" t="s">
        <v>180</v>
      </c>
      <c r="BQ177" s="1" t="s">
        <v>106</v>
      </c>
      <c r="BR177" s="1" t="s">
        <v>180</v>
      </c>
      <c r="BS177" s="1" t="s">
        <v>180</v>
      </c>
      <c r="BT177" s="1" t="s">
        <v>936</v>
      </c>
      <c r="BU177" s="1" t="s">
        <v>100</v>
      </c>
      <c r="BV177" s="1" t="s">
        <v>101</v>
      </c>
      <c r="BW177" s="1" t="s">
        <v>102</v>
      </c>
      <c r="BX177" s="1">
        <v>99.751000000000005</v>
      </c>
      <c r="BY177" s="1">
        <v>100</v>
      </c>
      <c r="BZ177" s="1">
        <v>49516</v>
      </c>
      <c r="CA177" s="1">
        <v>50721</v>
      </c>
      <c r="CB177" s="1">
        <v>1</v>
      </c>
      <c r="CC177" s="1">
        <v>1206</v>
      </c>
      <c r="CD177" s="1" t="s">
        <v>147</v>
      </c>
      <c r="CE177" s="1" t="s">
        <v>88</v>
      </c>
      <c r="CF177" s="1">
        <v>1313</v>
      </c>
      <c r="CG177" s="1" t="s">
        <v>359</v>
      </c>
      <c r="CH177" s="1">
        <v>906</v>
      </c>
      <c r="CI177" s="1">
        <v>2.40836E-3</v>
      </c>
      <c r="CJ177" s="1">
        <v>84</v>
      </c>
      <c r="CK177" s="1">
        <v>141</v>
      </c>
      <c r="CL177" s="1">
        <v>229</v>
      </c>
      <c r="CM177" s="1" t="s">
        <v>106</v>
      </c>
      <c r="CN177" s="1">
        <v>0.25</v>
      </c>
      <c r="CO177" s="1" t="s">
        <v>106</v>
      </c>
      <c r="CP177" s="1">
        <v>0.5</v>
      </c>
      <c r="CQ177" s="1" t="s">
        <v>106</v>
      </c>
      <c r="CR177" s="1">
        <v>0.12</v>
      </c>
      <c r="CS177" s="1" t="s">
        <v>106</v>
      </c>
      <c r="CT177" s="1" t="s">
        <v>106</v>
      </c>
      <c r="CU177" s="1">
        <v>0.5</v>
      </c>
      <c r="CV177" s="1" t="s">
        <v>106</v>
      </c>
      <c r="CW177" s="1">
        <v>0.12</v>
      </c>
      <c r="CX177" s="1">
        <v>0.25</v>
      </c>
      <c r="CY177" s="1" t="s">
        <v>106</v>
      </c>
    </row>
    <row r="178" spans="1:103" x14ac:dyDescent="0.25">
      <c r="A178" s="3">
        <v>45140</v>
      </c>
      <c r="B178" s="1">
        <v>239</v>
      </c>
      <c r="C178" s="1" t="s">
        <v>937</v>
      </c>
      <c r="D178" s="1" t="s">
        <v>121</v>
      </c>
      <c r="E178" s="1" t="s">
        <v>938</v>
      </c>
      <c r="F178" s="1">
        <v>2023</v>
      </c>
      <c r="G178" s="7">
        <v>44961</v>
      </c>
      <c r="H178" s="1" t="s">
        <v>104</v>
      </c>
      <c r="I178" s="1" t="s">
        <v>631</v>
      </c>
      <c r="J178" s="1" t="s">
        <v>1289</v>
      </c>
      <c r="K178" s="1" t="s">
        <v>939</v>
      </c>
      <c r="L178" s="1" t="s">
        <v>1194</v>
      </c>
      <c r="M178" s="1">
        <v>70</v>
      </c>
      <c r="N178" s="1" t="s">
        <v>91</v>
      </c>
      <c r="O178" s="1" t="s">
        <v>164</v>
      </c>
      <c r="P178" s="1">
        <v>1</v>
      </c>
      <c r="Q178" s="1" t="s">
        <v>106</v>
      </c>
      <c r="R178" s="1">
        <v>1</v>
      </c>
      <c r="S178" s="1" t="s">
        <v>106</v>
      </c>
      <c r="T178" s="1">
        <v>0.5</v>
      </c>
      <c r="U178" s="1" t="s">
        <v>106</v>
      </c>
      <c r="V178" s="1" t="s">
        <v>104</v>
      </c>
      <c r="W178" s="1">
        <v>8</v>
      </c>
      <c r="X178" s="1" t="s">
        <v>180</v>
      </c>
      <c r="Y178" s="1">
        <v>1</v>
      </c>
      <c r="Z178" s="1" t="s">
        <v>180</v>
      </c>
      <c r="AA178" s="1">
        <v>2</v>
      </c>
      <c r="AB178" s="1">
        <v>0.5</v>
      </c>
      <c r="AC178" s="1">
        <v>0.25</v>
      </c>
      <c r="AD178" s="1" t="s">
        <v>106</v>
      </c>
      <c r="AE178" s="1">
        <v>2</v>
      </c>
      <c r="AF178" s="1" t="s">
        <v>106</v>
      </c>
      <c r="AG178" s="1">
        <v>160</v>
      </c>
      <c r="AH178" s="1" t="s">
        <v>180</v>
      </c>
      <c r="AI178" s="1">
        <f t="shared" si="3"/>
        <v>3</v>
      </c>
      <c r="AJ178" s="1" t="s">
        <v>88</v>
      </c>
      <c r="AK178" s="1" t="s">
        <v>940</v>
      </c>
      <c r="AL178" s="1">
        <v>185</v>
      </c>
      <c r="AM178" s="1">
        <v>2081827</v>
      </c>
      <c r="AN178" s="1">
        <v>50</v>
      </c>
      <c r="AO178" s="1">
        <v>548</v>
      </c>
      <c r="AP178" s="1">
        <v>152667</v>
      </c>
      <c r="AQ178" s="1">
        <v>41636</v>
      </c>
      <c r="AR178" s="1">
        <v>84485</v>
      </c>
      <c r="AS178" s="1">
        <v>497</v>
      </c>
      <c r="AT178" s="1">
        <v>39.5</v>
      </c>
      <c r="AU178" s="1" t="s">
        <v>941</v>
      </c>
      <c r="AV178" s="1">
        <v>7</v>
      </c>
      <c r="AW178" s="1">
        <v>57</v>
      </c>
      <c r="AX178" s="1">
        <v>1</v>
      </c>
      <c r="AY178" s="1">
        <v>2</v>
      </c>
      <c r="AZ178" s="1">
        <v>6</v>
      </c>
      <c r="BA178" s="1">
        <v>4</v>
      </c>
      <c r="BB178" s="1">
        <v>19</v>
      </c>
      <c r="BC178" s="1" t="s">
        <v>96</v>
      </c>
      <c r="BD178" s="1" t="s">
        <v>97</v>
      </c>
      <c r="BE178" s="1" t="s">
        <v>1036</v>
      </c>
      <c r="BF178" s="1"/>
      <c r="BG178" s="1"/>
      <c r="BH178" s="1"/>
      <c r="BI178" s="1"/>
      <c r="BJ178" s="1"/>
      <c r="BK178" s="1"/>
      <c r="BL178" s="1"/>
      <c r="BM178" s="1"/>
      <c r="BN178" s="1" t="s">
        <v>106</v>
      </c>
      <c r="BO178" s="1" t="s">
        <v>106</v>
      </c>
      <c r="BP178" s="1" t="s">
        <v>106</v>
      </c>
      <c r="BQ178" s="1" t="s">
        <v>106</v>
      </c>
      <c r="BR178" s="1" t="s">
        <v>106</v>
      </c>
      <c r="BS178" s="1" t="s">
        <v>180</v>
      </c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 t="s">
        <v>111</v>
      </c>
      <c r="CE178" s="1" t="s">
        <v>88</v>
      </c>
      <c r="CF178" s="1">
        <v>1313</v>
      </c>
      <c r="CG178" s="1" t="s">
        <v>580</v>
      </c>
      <c r="CH178" s="1">
        <v>864</v>
      </c>
      <c r="CI178" s="1">
        <v>3.6076200000000002E-3</v>
      </c>
      <c r="CJ178" s="1">
        <v>193</v>
      </c>
      <c r="CK178" s="1" t="s">
        <v>131</v>
      </c>
      <c r="CL178" s="1">
        <v>36</v>
      </c>
      <c r="CM178" s="1" t="s">
        <v>106</v>
      </c>
      <c r="CN178" s="1">
        <v>1</v>
      </c>
      <c r="CO178" s="1" t="s">
        <v>119</v>
      </c>
      <c r="CP178" s="1">
        <v>1</v>
      </c>
      <c r="CQ178" s="1" t="s">
        <v>106</v>
      </c>
      <c r="CR178" s="1">
        <v>0.5</v>
      </c>
      <c r="CS178" s="1" t="s">
        <v>106</v>
      </c>
      <c r="CT178" s="1" t="s">
        <v>118</v>
      </c>
      <c r="CU178" s="1">
        <v>2.1</v>
      </c>
      <c r="CV178" s="1" t="s">
        <v>119</v>
      </c>
      <c r="CW178" s="1">
        <v>0.5</v>
      </c>
      <c r="CX178" s="1">
        <v>2</v>
      </c>
      <c r="CY178" s="1" t="s">
        <v>106</v>
      </c>
    </row>
    <row r="179" spans="1:103" x14ac:dyDescent="0.25">
      <c r="A179" s="3">
        <v>45140</v>
      </c>
      <c r="B179" s="1">
        <v>242</v>
      </c>
      <c r="C179" s="1">
        <v>938</v>
      </c>
      <c r="D179" s="1" t="s">
        <v>87</v>
      </c>
      <c r="E179" s="1" t="s">
        <v>814</v>
      </c>
      <c r="F179" s="1">
        <v>2023</v>
      </c>
      <c r="G179" s="7">
        <v>44961</v>
      </c>
      <c r="H179" s="1" t="s">
        <v>104</v>
      </c>
      <c r="I179" s="1">
        <v>3</v>
      </c>
      <c r="J179" s="1" t="s">
        <v>1295</v>
      </c>
      <c r="K179" s="1" t="s">
        <v>942</v>
      </c>
      <c r="L179" s="1" t="s">
        <v>1195</v>
      </c>
      <c r="M179" s="1">
        <v>21</v>
      </c>
      <c r="N179" s="1" t="s">
        <v>125</v>
      </c>
      <c r="O179" s="1" t="s">
        <v>92</v>
      </c>
      <c r="P179" s="1">
        <v>1</v>
      </c>
      <c r="Q179" s="1" t="s">
        <v>106</v>
      </c>
      <c r="R179" s="1">
        <v>1</v>
      </c>
      <c r="S179" s="1" t="s">
        <v>106</v>
      </c>
      <c r="T179" s="1">
        <v>0.5</v>
      </c>
      <c r="U179" s="1" t="s">
        <v>106</v>
      </c>
      <c r="V179" s="1" t="s">
        <v>104</v>
      </c>
      <c r="W179" s="1">
        <v>8</v>
      </c>
      <c r="X179" s="1" t="s">
        <v>180</v>
      </c>
      <c r="Y179" s="1">
        <v>1</v>
      </c>
      <c r="Z179" s="1" t="s">
        <v>180</v>
      </c>
      <c r="AA179" s="1">
        <v>2</v>
      </c>
      <c r="AB179" s="1">
        <v>0.5</v>
      </c>
      <c r="AC179" s="1">
        <v>16</v>
      </c>
      <c r="AD179" s="1" t="s">
        <v>180</v>
      </c>
      <c r="AE179" s="1">
        <v>2</v>
      </c>
      <c r="AF179" s="1" t="s">
        <v>106</v>
      </c>
      <c r="AG179" s="1">
        <v>10</v>
      </c>
      <c r="AH179" s="1" t="s">
        <v>106</v>
      </c>
      <c r="AI179" s="1">
        <f t="shared" si="3"/>
        <v>3</v>
      </c>
      <c r="AJ179" s="1" t="s">
        <v>88</v>
      </c>
      <c r="AK179" s="1" t="s">
        <v>943</v>
      </c>
      <c r="AL179" s="1">
        <v>11</v>
      </c>
      <c r="AM179" s="1">
        <v>2046483</v>
      </c>
      <c r="AN179" s="1">
        <v>38</v>
      </c>
      <c r="AO179" s="1">
        <v>583</v>
      </c>
      <c r="AP179" s="1">
        <v>206992</v>
      </c>
      <c r="AQ179" s="1">
        <v>53854</v>
      </c>
      <c r="AR179" s="1">
        <v>113177</v>
      </c>
      <c r="AS179" s="1">
        <v>200</v>
      </c>
      <c r="AT179" s="1">
        <v>39.700000000000003</v>
      </c>
      <c r="AU179" s="1">
        <v>14517</v>
      </c>
      <c r="AV179" s="1">
        <v>15</v>
      </c>
      <c r="AW179" s="1">
        <v>10</v>
      </c>
      <c r="AX179" s="1">
        <v>2</v>
      </c>
      <c r="AY179" s="1">
        <v>16</v>
      </c>
      <c r="AZ179" s="1">
        <v>103</v>
      </c>
      <c r="BA179" s="1">
        <v>1</v>
      </c>
      <c r="BB179" s="1">
        <v>1</v>
      </c>
      <c r="BC179" s="1"/>
      <c r="BD179" s="1" t="s">
        <v>97</v>
      </c>
      <c r="BE179" s="1" t="s">
        <v>1038</v>
      </c>
      <c r="BF179" s="1"/>
      <c r="BG179" s="1"/>
      <c r="BH179" s="1"/>
      <c r="BI179" s="1"/>
      <c r="BJ179" s="1"/>
      <c r="BK179" s="1"/>
      <c r="BL179" s="1"/>
      <c r="BM179" s="1"/>
      <c r="BN179" s="1" t="s">
        <v>106</v>
      </c>
      <c r="BO179" s="1" t="s">
        <v>106</v>
      </c>
      <c r="BP179" s="1" t="s">
        <v>106</v>
      </c>
      <c r="BQ179" s="1" t="s">
        <v>106</v>
      </c>
      <c r="BR179" s="1" t="s">
        <v>106</v>
      </c>
      <c r="BS179" s="1" t="s">
        <v>180</v>
      </c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>
        <v>3</v>
      </c>
      <c r="CE179" s="1" t="s">
        <v>88</v>
      </c>
      <c r="CF179" s="1">
        <v>1313</v>
      </c>
      <c r="CG179" s="1" t="s">
        <v>944</v>
      </c>
      <c r="CH179" s="1">
        <v>835</v>
      </c>
      <c r="CI179" s="1">
        <v>4.4867099999999997E-3</v>
      </c>
      <c r="CJ179" s="1">
        <v>0</v>
      </c>
      <c r="CK179" s="1">
        <v>0</v>
      </c>
      <c r="CL179" s="1">
        <v>2</v>
      </c>
      <c r="CM179" s="1" t="s">
        <v>106</v>
      </c>
      <c r="CN179" s="1">
        <v>0.03</v>
      </c>
      <c r="CO179" s="1" t="s">
        <v>106</v>
      </c>
      <c r="CP179" s="1">
        <v>0.5</v>
      </c>
      <c r="CQ179" s="1" t="s">
        <v>106</v>
      </c>
      <c r="CR179" s="1">
        <v>0.06</v>
      </c>
      <c r="CS179" s="1" t="s">
        <v>106</v>
      </c>
      <c r="CT179" s="1" t="s">
        <v>106</v>
      </c>
      <c r="CU179" s="1">
        <v>0.5</v>
      </c>
      <c r="CV179" s="1" t="s">
        <v>106</v>
      </c>
      <c r="CW179" s="1">
        <v>0.06</v>
      </c>
      <c r="CX179" s="1">
        <v>0.03</v>
      </c>
      <c r="CY179" s="1" t="s">
        <v>106</v>
      </c>
    </row>
    <row r="180" spans="1:103" x14ac:dyDescent="0.25">
      <c r="A180" s="3">
        <v>45140</v>
      </c>
      <c r="B180" s="1">
        <v>244</v>
      </c>
      <c r="C180" s="1">
        <v>698</v>
      </c>
      <c r="D180" s="1" t="s">
        <v>87</v>
      </c>
      <c r="E180" s="1" t="s">
        <v>945</v>
      </c>
      <c r="F180" s="1">
        <v>2023</v>
      </c>
      <c r="G180" s="7">
        <v>44953</v>
      </c>
      <c r="H180" s="1" t="s">
        <v>104</v>
      </c>
      <c r="I180" s="1" t="s">
        <v>129</v>
      </c>
      <c r="J180" s="1" t="s">
        <v>1290</v>
      </c>
      <c r="K180" s="13" t="s">
        <v>1397</v>
      </c>
      <c r="L180" s="1" t="s">
        <v>1196</v>
      </c>
      <c r="M180" s="1">
        <v>2</v>
      </c>
      <c r="N180" s="1" t="s">
        <v>125</v>
      </c>
      <c r="O180" s="1" t="s">
        <v>389</v>
      </c>
      <c r="P180" s="1">
        <v>4</v>
      </c>
      <c r="Q180" s="1" t="s">
        <v>180</v>
      </c>
      <c r="R180" s="1">
        <v>4</v>
      </c>
      <c r="S180" s="1" t="s">
        <v>180</v>
      </c>
      <c r="T180" s="1">
        <v>0.5</v>
      </c>
      <c r="U180" s="1" t="s">
        <v>106</v>
      </c>
      <c r="V180" s="1" t="s">
        <v>104</v>
      </c>
      <c r="W180" s="1">
        <v>8</v>
      </c>
      <c r="X180" s="1" t="s">
        <v>180</v>
      </c>
      <c r="Y180" s="1">
        <v>1</v>
      </c>
      <c r="Z180" s="1" t="s">
        <v>180</v>
      </c>
      <c r="AA180" s="1">
        <v>2</v>
      </c>
      <c r="AB180" s="1">
        <v>0.5</v>
      </c>
      <c r="AC180" s="1">
        <v>16</v>
      </c>
      <c r="AD180" s="1" t="s">
        <v>180</v>
      </c>
      <c r="AE180" s="1">
        <v>4</v>
      </c>
      <c r="AF180" s="1" t="s">
        <v>106</v>
      </c>
      <c r="AG180" s="1">
        <v>160</v>
      </c>
      <c r="AH180" s="1" t="s">
        <v>180</v>
      </c>
      <c r="AI180" s="1">
        <v>5</v>
      </c>
      <c r="AJ180" s="1" t="s">
        <v>88</v>
      </c>
      <c r="AK180" s="1" t="s">
        <v>946</v>
      </c>
      <c r="AL180" s="1">
        <v>1</v>
      </c>
      <c r="AM180" s="1">
        <v>2065447</v>
      </c>
      <c r="AN180" s="1">
        <v>49</v>
      </c>
      <c r="AO180" s="1">
        <v>511</v>
      </c>
      <c r="AP180" s="1">
        <v>287335</v>
      </c>
      <c r="AQ180" s="1">
        <v>42151</v>
      </c>
      <c r="AR180" s="1">
        <v>121053</v>
      </c>
      <c r="AS180" s="1">
        <v>686</v>
      </c>
      <c r="AT180" s="1">
        <v>39.700000000000003</v>
      </c>
      <c r="AU180" s="1">
        <v>2812</v>
      </c>
      <c r="AV180" s="1">
        <v>4</v>
      </c>
      <c r="AW180" s="1">
        <v>16</v>
      </c>
      <c r="AX180" s="1">
        <v>19</v>
      </c>
      <c r="AY180" s="1">
        <v>15</v>
      </c>
      <c r="AZ180" s="1">
        <v>6</v>
      </c>
      <c r="BA180" s="1">
        <v>20</v>
      </c>
      <c r="BB180" s="1">
        <v>260</v>
      </c>
      <c r="BC180" s="1" t="s">
        <v>96</v>
      </c>
      <c r="BD180" s="1" t="s">
        <v>97</v>
      </c>
      <c r="BE180" s="1" t="s">
        <v>1036</v>
      </c>
      <c r="BF180" s="1"/>
      <c r="BG180" s="1"/>
      <c r="BH180" s="1"/>
      <c r="BI180" s="1" t="s">
        <v>1036</v>
      </c>
      <c r="BJ180" s="1" t="s">
        <v>53</v>
      </c>
      <c r="BK180" s="1" t="s">
        <v>54</v>
      </c>
      <c r="BL180" s="1"/>
      <c r="BM180" s="1"/>
      <c r="BN180" s="1" t="s">
        <v>106</v>
      </c>
      <c r="BO180" s="1" t="s">
        <v>180</v>
      </c>
      <c r="BP180" s="1" t="s">
        <v>180</v>
      </c>
      <c r="BQ180" s="1" t="s">
        <v>106</v>
      </c>
      <c r="BR180" s="1" t="s">
        <v>180</v>
      </c>
      <c r="BS180" s="1" t="s">
        <v>180</v>
      </c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 t="s">
        <v>129</v>
      </c>
      <c r="CE180" s="1" t="s">
        <v>88</v>
      </c>
      <c r="CF180" s="1">
        <v>1313</v>
      </c>
      <c r="CG180" s="1" t="s">
        <v>507</v>
      </c>
      <c r="CH180" s="1">
        <v>986</v>
      </c>
      <c r="CI180" s="1">
        <v>3.36872E-4</v>
      </c>
      <c r="CJ180" s="1">
        <v>13</v>
      </c>
      <c r="CK180" s="1">
        <v>11</v>
      </c>
      <c r="CL180" s="1" t="s">
        <v>131</v>
      </c>
      <c r="CM180" s="1" t="s">
        <v>118</v>
      </c>
      <c r="CN180" s="1">
        <v>8</v>
      </c>
      <c r="CO180" s="1" t="s">
        <v>118</v>
      </c>
      <c r="CP180" s="1">
        <v>2</v>
      </c>
      <c r="CQ180" s="1" t="s">
        <v>119</v>
      </c>
      <c r="CR180" s="1">
        <v>2</v>
      </c>
      <c r="CS180" s="1" t="s">
        <v>180</v>
      </c>
      <c r="CT180" s="1" t="s">
        <v>118</v>
      </c>
      <c r="CU180" s="1">
        <v>2.1</v>
      </c>
      <c r="CV180" s="1" t="s">
        <v>118</v>
      </c>
      <c r="CW180" s="1">
        <v>1</v>
      </c>
      <c r="CX180" s="1">
        <v>4</v>
      </c>
      <c r="CY180" s="1" t="s">
        <v>180</v>
      </c>
    </row>
    <row r="181" spans="1:103" x14ac:dyDescent="0.25">
      <c r="A181" s="3">
        <v>45140</v>
      </c>
      <c r="B181" s="1">
        <v>245</v>
      </c>
      <c r="C181" s="1" t="s">
        <v>947</v>
      </c>
      <c r="D181" s="1" t="s">
        <v>121</v>
      </c>
      <c r="E181" s="1" t="s">
        <v>948</v>
      </c>
      <c r="F181" s="1">
        <v>2023</v>
      </c>
      <c r="G181" s="7">
        <v>44928</v>
      </c>
      <c r="H181" s="1" t="s">
        <v>104</v>
      </c>
      <c r="I181" s="1" t="s">
        <v>319</v>
      </c>
      <c r="J181" s="1" t="s">
        <v>1296</v>
      </c>
      <c r="K181" s="1" t="s">
        <v>949</v>
      </c>
      <c r="L181" s="1" t="s">
        <v>1197</v>
      </c>
      <c r="M181" s="1">
        <v>40</v>
      </c>
      <c r="N181" s="1" t="s">
        <v>125</v>
      </c>
      <c r="O181" s="1" t="s">
        <v>164</v>
      </c>
      <c r="P181" s="1">
        <v>1</v>
      </c>
      <c r="Q181" s="1" t="s">
        <v>106</v>
      </c>
      <c r="R181" s="1">
        <v>1</v>
      </c>
      <c r="S181" s="1" t="s">
        <v>106</v>
      </c>
      <c r="T181" s="1">
        <v>0.5</v>
      </c>
      <c r="U181" s="1" t="s">
        <v>106</v>
      </c>
      <c r="V181" s="1" t="s">
        <v>104</v>
      </c>
      <c r="W181" s="1">
        <v>8</v>
      </c>
      <c r="X181" s="1" t="s">
        <v>180</v>
      </c>
      <c r="Y181" s="1"/>
      <c r="Z181" s="1"/>
      <c r="AA181" s="1">
        <v>2</v>
      </c>
      <c r="AB181" s="1">
        <v>0.5</v>
      </c>
      <c r="AC181" s="1">
        <v>16</v>
      </c>
      <c r="AD181" s="1" t="s">
        <v>180</v>
      </c>
      <c r="AE181" s="1">
        <v>2</v>
      </c>
      <c r="AF181" s="1" t="s">
        <v>106</v>
      </c>
      <c r="AG181" s="1">
        <v>160</v>
      </c>
      <c r="AH181" s="1" t="s">
        <v>180</v>
      </c>
      <c r="AI181" s="1">
        <f t="shared" si="3"/>
        <v>3</v>
      </c>
      <c r="AJ181" s="1" t="s">
        <v>88</v>
      </c>
      <c r="AK181" s="1" t="s">
        <v>950</v>
      </c>
      <c r="AL181" s="1">
        <v>6</v>
      </c>
      <c r="AM181" s="1">
        <v>2096968</v>
      </c>
      <c r="AN181" s="1">
        <v>48</v>
      </c>
      <c r="AO181" s="1">
        <v>586</v>
      </c>
      <c r="AP181" s="1">
        <v>286494</v>
      </c>
      <c r="AQ181" s="1">
        <v>43686</v>
      </c>
      <c r="AR181" s="1">
        <v>133737</v>
      </c>
      <c r="AS181" s="1">
        <v>397</v>
      </c>
      <c r="AT181" s="1">
        <v>39.6</v>
      </c>
      <c r="AU181" s="1">
        <v>11921</v>
      </c>
      <c r="AV181" s="1">
        <v>7</v>
      </c>
      <c r="AW181" s="1">
        <v>11</v>
      </c>
      <c r="AX181" s="1">
        <v>10</v>
      </c>
      <c r="AY181" s="1">
        <v>1</v>
      </c>
      <c r="AZ181" s="1">
        <v>6</v>
      </c>
      <c r="BA181" s="1">
        <v>667</v>
      </c>
      <c r="BB181" s="1">
        <v>1</v>
      </c>
      <c r="BC181" s="1" t="s">
        <v>96</v>
      </c>
      <c r="BD181" s="1" t="s">
        <v>97</v>
      </c>
      <c r="BE181" s="1" t="s">
        <v>1036</v>
      </c>
      <c r="BF181" s="1"/>
      <c r="BG181" s="1"/>
      <c r="BH181" s="1"/>
      <c r="BI181" s="1" t="s">
        <v>54</v>
      </c>
      <c r="BJ181" s="1"/>
      <c r="BK181" s="1" t="s">
        <v>54</v>
      </c>
      <c r="BL181" s="1" t="s">
        <v>98</v>
      </c>
      <c r="BM181" s="1"/>
      <c r="BN181" s="1" t="s">
        <v>106</v>
      </c>
      <c r="BO181" s="1" t="s">
        <v>106</v>
      </c>
      <c r="BP181" s="1" t="s">
        <v>180</v>
      </c>
      <c r="BQ181" s="1" t="s">
        <v>106</v>
      </c>
      <c r="BR181" s="1" t="s">
        <v>180</v>
      </c>
      <c r="BS181" s="1" t="s">
        <v>180</v>
      </c>
      <c r="BT181" s="1" t="s">
        <v>951</v>
      </c>
      <c r="BU181" s="1" t="s">
        <v>100</v>
      </c>
      <c r="BV181" s="1" t="s">
        <v>101</v>
      </c>
      <c r="BW181" s="1" t="s">
        <v>102</v>
      </c>
      <c r="BX181" s="1">
        <v>100</v>
      </c>
      <c r="BY181" s="1">
        <v>100</v>
      </c>
      <c r="BZ181" s="1">
        <v>59380</v>
      </c>
      <c r="CA181" s="1">
        <v>60585</v>
      </c>
      <c r="CB181" s="1">
        <v>1206</v>
      </c>
      <c r="CC181" s="1">
        <v>1</v>
      </c>
      <c r="CD181" s="1" t="s">
        <v>201</v>
      </c>
      <c r="CE181" s="1" t="s">
        <v>88</v>
      </c>
      <c r="CF181" s="1">
        <v>1313</v>
      </c>
      <c r="CG181" s="1" t="s">
        <v>202</v>
      </c>
      <c r="CH181" s="1">
        <v>984</v>
      </c>
      <c r="CI181" s="1">
        <v>3.8558100000000002E-4</v>
      </c>
      <c r="CJ181" s="1">
        <v>17</v>
      </c>
      <c r="CK181" s="1">
        <v>12</v>
      </c>
      <c r="CL181" s="1">
        <v>8</v>
      </c>
      <c r="CM181" s="1" t="s">
        <v>106</v>
      </c>
      <c r="CN181" s="1">
        <v>1</v>
      </c>
      <c r="CO181" s="1" t="s">
        <v>106</v>
      </c>
      <c r="CP181" s="1">
        <v>0.5</v>
      </c>
      <c r="CQ181" s="1" t="s">
        <v>106</v>
      </c>
      <c r="CR181" s="1">
        <v>1</v>
      </c>
      <c r="CS181" s="1" t="s">
        <v>106</v>
      </c>
      <c r="CT181" s="1" t="s">
        <v>118</v>
      </c>
      <c r="CU181" s="1">
        <v>2.1</v>
      </c>
      <c r="CV181" s="1" t="s">
        <v>119</v>
      </c>
      <c r="CW181" s="1">
        <v>0.5</v>
      </c>
      <c r="CX181" s="1">
        <v>2</v>
      </c>
      <c r="CY181" s="1" t="s">
        <v>106</v>
      </c>
    </row>
    <row r="182" spans="1:103" x14ac:dyDescent="0.25">
      <c r="A182" s="3">
        <v>45140</v>
      </c>
      <c r="B182" s="1">
        <v>246</v>
      </c>
      <c r="C182" s="1" t="s">
        <v>952</v>
      </c>
      <c r="D182" s="1" t="s">
        <v>121</v>
      </c>
      <c r="E182" s="1" t="s">
        <v>953</v>
      </c>
      <c r="F182" s="1">
        <v>2023</v>
      </c>
      <c r="G182" s="7">
        <v>44957</v>
      </c>
      <c r="H182" s="1" t="s">
        <v>104</v>
      </c>
      <c r="I182" s="1" t="s">
        <v>496</v>
      </c>
      <c r="J182" s="1" t="s">
        <v>1294</v>
      </c>
      <c r="K182" s="1" t="s">
        <v>954</v>
      </c>
      <c r="L182" s="1" t="s">
        <v>1198</v>
      </c>
      <c r="M182" s="1">
        <v>52</v>
      </c>
      <c r="N182" s="1" t="s">
        <v>125</v>
      </c>
      <c r="O182" s="1" t="s">
        <v>164</v>
      </c>
      <c r="P182" s="1">
        <v>0.5</v>
      </c>
      <c r="Q182" s="1" t="s">
        <v>106</v>
      </c>
      <c r="R182" s="1">
        <v>8</v>
      </c>
      <c r="S182" s="1" t="s">
        <v>180</v>
      </c>
      <c r="T182" s="1">
        <v>2</v>
      </c>
      <c r="U182" s="1" t="s">
        <v>106</v>
      </c>
      <c r="V182" s="1" t="s">
        <v>104</v>
      </c>
      <c r="W182" s="1">
        <v>8</v>
      </c>
      <c r="X182" s="1" t="s">
        <v>180</v>
      </c>
      <c r="Y182" s="1">
        <v>1</v>
      </c>
      <c r="Z182" s="1" t="s">
        <v>180</v>
      </c>
      <c r="AA182" s="1">
        <v>2</v>
      </c>
      <c r="AB182" s="1">
        <v>0.5</v>
      </c>
      <c r="AC182" s="1">
        <v>16</v>
      </c>
      <c r="AD182" s="1" t="s">
        <v>180</v>
      </c>
      <c r="AE182" s="1">
        <v>2</v>
      </c>
      <c r="AF182" s="1" t="s">
        <v>106</v>
      </c>
      <c r="AG182" s="1">
        <v>160</v>
      </c>
      <c r="AH182" s="1" t="s">
        <v>180</v>
      </c>
      <c r="AI182" s="1">
        <f t="shared" si="3"/>
        <v>5</v>
      </c>
      <c r="AJ182" s="1" t="s">
        <v>88</v>
      </c>
      <c r="AK182" s="1" t="s">
        <v>955</v>
      </c>
      <c r="AL182" s="1">
        <v>37</v>
      </c>
      <c r="AM182" s="1">
        <v>2127149</v>
      </c>
      <c r="AN182" s="1">
        <v>51</v>
      </c>
      <c r="AO182" s="1">
        <v>505</v>
      </c>
      <c r="AP182" s="1">
        <v>155330</v>
      </c>
      <c r="AQ182" s="1">
        <v>41708</v>
      </c>
      <c r="AR182" s="1">
        <v>71640</v>
      </c>
      <c r="AS182" s="1">
        <v>596</v>
      </c>
      <c r="AT182" s="1">
        <v>39.5</v>
      </c>
      <c r="AU182" s="1">
        <v>874</v>
      </c>
      <c r="AV182" s="1">
        <v>7</v>
      </c>
      <c r="AW182" s="1">
        <v>62</v>
      </c>
      <c r="AX182" s="1">
        <v>1</v>
      </c>
      <c r="AY182" s="1">
        <v>2</v>
      </c>
      <c r="AZ182" s="1">
        <v>6</v>
      </c>
      <c r="BA182" s="1">
        <v>20</v>
      </c>
      <c r="BB182" s="1">
        <v>5</v>
      </c>
      <c r="BC182" s="1" t="s">
        <v>96</v>
      </c>
      <c r="BD182" s="1" t="s">
        <v>97</v>
      </c>
      <c r="BE182" s="1" t="s">
        <v>1036</v>
      </c>
      <c r="BF182" s="1"/>
      <c r="BG182" s="1"/>
      <c r="BH182" s="1"/>
      <c r="BI182" s="1" t="s">
        <v>53</v>
      </c>
      <c r="BJ182" s="1" t="s">
        <v>53</v>
      </c>
      <c r="BK182" s="1"/>
      <c r="BL182" s="1" t="s">
        <v>98</v>
      </c>
      <c r="BM182" s="1"/>
      <c r="BN182" s="1" t="s">
        <v>106</v>
      </c>
      <c r="BO182" s="1" t="s">
        <v>180</v>
      </c>
      <c r="BP182" s="1" t="s">
        <v>180</v>
      </c>
      <c r="BQ182" s="1" t="s">
        <v>106</v>
      </c>
      <c r="BR182" s="1" t="s">
        <v>180</v>
      </c>
      <c r="BS182" s="1" t="s">
        <v>180</v>
      </c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 t="s">
        <v>111</v>
      </c>
      <c r="CE182" s="1" t="s">
        <v>88</v>
      </c>
      <c r="CF182" s="1">
        <v>1313</v>
      </c>
      <c r="CG182" s="1" t="s">
        <v>956</v>
      </c>
      <c r="CH182" s="1">
        <v>990</v>
      </c>
      <c r="CI182" s="1">
        <v>2.3989500000000001E-4</v>
      </c>
      <c r="CJ182" s="1">
        <v>17</v>
      </c>
      <c r="CK182" s="1" t="s">
        <v>131</v>
      </c>
      <c r="CL182" s="1">
        <v>114</v>
      </c>
      <c r="CM182" s="1" t="s">
        <v>106</v>
      </c>
      <c r="CN182" s="1">
        <v>1</v>
      </c>
      <c r="CO182" s="1" t="s">
        <v>106</v>
      </c>
      <c r="CP182" s="1">
        <v>0.5</v>
      </c>
      <c r="CQ182" s="1" t="s">
        <v>106</v>
      </c>
      <c r="CR182" s="1">
        <v>0.5</v>
      </c>
      <c r="CS182" s="1" t="s">
        <v>106</v>
      </c>
      <c r="CT182" s="1" t="s">
        <v>118</v>
      </c>
      <c r="CU182" s="1">
        <v>2.1</v>
      </c>
      <c r="CV182" s="1" t="s">
        <v>106</v>
      </c>
      <c r="CW182" s="1">
        <v>0.25</v>
      </c>
      <c r="CX182" s="1">
        <v>1</v>
      </c>
      <c r="CY182" s="1" t="s">
        <v>106</v>
      </c>
    </row>
    <row r="183" spans="1:103" x14ac:dyDescent="0.25">
      <c r="A183" s="3">
        <v>45140</v>
      </c>
      <c r="B183" s="1">
        <v>247</v>
      </c>
      <c r="C183" s="1" t="s">
        <v>957</v>
      </c>
      <c r="D183" s="1" t="s">
        <v>121</v>
      </c>
      <c r="E183" s="1" t="s">
        <v>958</v>
      </c>
      <c r="F183" s="1">
        <v>2023</v>
      </c>
      <c r="G183" s="7">
        <v>44957</v>
      </c>
      <c r="H183" s="1" t="s">
        <v>104</v>
      </c>
      <c r="I183" s="1" t="s">
        <v>686</v>
      </c>
      <c r="J183" s="1" t="s">
        <v>1288</v>
      </c>
      <c r="K183" s="1" t="s">
        <v>959</v>
      </c>
      <c r="L183" s="1" t="s">
        <v>1199</v>
      </c>
      <c r="M183" s="1">
        <v>57</v>
      </c>
      <c r="N183" s="1" t="s">
        <v>91</v>
      </c>
      <c r="O183" s="1" t="s">
        <v>164</v>
      </c>
      <c r="P183" s="1">
        <v>1</v>
      </c>
      <c r="Q183" s="1" t="s">
        <v>106</v>
      </c>
      <c r="R183" s="1">
        <v>0.5</v>
      </c>
      <c r="S183" s="1" t="s">
        <v>106</v>
      </c>
      <c r="T183" s="1">
        <v>0.5</v>
      </c>
      <c r="U183" s="1" t="s">
        <v>106</v>
      </c>
      <c r="V183" s="1" t="s">
        <v>104</v>
      </c>
      <c r="W183" s="1">
        <v>8</v>
      </c>
      <c r="X183" s="1" t="s">
        <v>180</v>
      </c>
      <c r="Y183" s="1">
        <v>1</v>
      </c>
      <c r="Z183" s="1" t="s">
        <v>180</v>
      </c>
      <c r="AA183" s="1">
        <v>2</v>
      </c>
      <c r="AB183" s="1">
        <v>0.5</v>
      </c>
      <c r="AC183" s="1">
        <v>0.25</v>
      </c>
      <c r="AD183" s="1" t="s">
        <v>106</v>
      </c>
      <c r="AE183" s="1">
        <v>2</v>
      </c>
      <c r="AF183" s="1" t="s">
        <v>106</v>
      </c>
      <c r="AG183" s="1">
        <v>160</v>
      </c>
      <c r="AH183" s="1" t="s">
        <v>180</v>
      </c>
      <c r="AI183" s="1">
        <f t="shared" si="3"/>
        <v>3</v>
      </c>
      <c r="AJ183" s="1" t="s">
        <v>88</v>
      </c>
      <c r="AK183" s="1" t="s">
        <v>960</v>
      </c>
      <c r="AL183" s="1">
        <v>67</v>
      </c>
      <c r="AM183" s="1">
        <v>2233569</v>
      </c>
      <c r="AN183" s="1">
        <v>249</v>
      </c>
      <c r="AO183" s="1">
        <v>531</v>
      </c>
      <c r="AP183" s="1">
        <v>426842</v>
      </c>
      <c r="AQ183" s="1">
        <v>8970</v>
      </c>
      <c r="AR183" s="1">
        <v>168549</v>
      </c>
      <c r="AS183" s="1">
        <v>799</v>
      </c>
      <c r="AT183" s="1">
        <v>39.700000000000003</v>
      </c>
      <c r="AU183" s="1">
        <v>1233</v>
      </c>
      <c r="AV183" s="1">
        <v>10</v>
      </c>
      <c r="AW183" s="1">
        <v>11</v>
      </c>
      <c r="AX183" s="1">
        <v>34</v>
      </c>
      <c r="AY183" s="1">
        <v>16</v>
      </c>
      <c r="AZ183" s="1">
        <v>15</v>
      </c>
      <c r="BA183" s="1">
        <v>1</v>
      </c>
      <c r="BB183" s="1">
        <v>145</v>
      </c>
      <c r="BC183" s="1" t="s">
        <v>96</v>
      </c>
      <c r="BD183" s="1" t="s">
        <v>97</v>
      </c>
      <c r="BE183" s="1" t="s">
        <v>1036</v>
      </c>
      <c r="BF183" s="1"/>
      <c r="BG183" s="1"/>
      <c r="BH183" s="1"/>
      <c r="BI183" s="1" t="s">
        <v>54</v>
      </c>
      <c r="BJ183" s="1"/>
      <c r="BK183" s="1" t="s">
        <v>54</v>
      </c>
      <c r="BL183" s="1" t="s">
        <v>98</v>
      </c>
      <c r="BM183" s="1"/>
      <c r="BN183" s="1" t="s">
        <v>106</v>
      </c>
      <c r="BO183" s="1" t="s">
        <v>106</v>
      </c>
      <c r="BP183" s="1" t="s">
        <v>180</v>
      </c>
      <c r="BQ183" s="1" t="s">
        <v>106</v>
      </c>
      <c r="BR183" s="1" t="s">
        <v>180</v>
      </c>
      <c r="BS183" s="1" t="s">
        <v>180</v>
      </c>
      <c r="BT183" s="1" t="s">
        <v>961</v>
      </c>
      <c r="BU183" s="1" t="s">
        <v>100</v>
      </c>
      <c r="BV183" s="1" t="s">
        <v>101</v>
      </c>
      <c r="BW183" s="1" t="s">
        <v>102</v>
      </c>
      <c r="BX183" s="1">
        <v>99.751000000000005</v>
      </c>
      <c r="BY183" s="1">
        <v>100</v>
      </c>
      <c r="BZ183" s="1">
        <v>102208</v>
      </c>
      <c r="CA183" s="1">
        <v>103413</v>
      </c>
      <c r="CB183" s="1">
        <v>1206</v>
      </c>
      <c r="CC183" s="1">
        <v>1</v>
      </c>
      <c r="CD183" s="1" t="s">
        <v>147</v>
      </c>
      <c r="CE183" s="1" t="s">
        <v>88</v>
      </c>
      <c r="CF183" s="1">
        <v>1313</v>
      </c>
      <c r="CG183" s="1" t="s">
        <v>359</v>
      </c>
      <c r="CH183" s="1">
        <v>855</v>
      </c>
      <c r="CI183" s="1">
        <v>3.8757800000000001E-3</v>
      </c>
      <c r="CJ183" s="1">
        <v>84</v>
      </c>
      <c r="CK183" s="1">
        <v>141</v>
      </c>
      <c r="CL183" s="1">
        <v>229</v>
      </c>
      <c r="CM183" s="1" t="s">
        <v>106</v>
      </c>
      <c r="CN183" s="1">
        <v>0.25</v>
      </c>
      <c r="CO183" s="1" t="s">
        <v>106</v>
      </c>
      <c r="CP183" s="1">
        <v>0.5</v>
      </c>
      <c r="CQ183" s="1" t="s">
        <v>106</v>
      </c>
      <c r="CR183" s="1">
        <v>0.12</v>
      </c>
      <c r="CS183" s="1" t="s">
        <v>106</v>
      </c>
      <c r="CT183" s="1" t="s">
        <v>106</v>
      </c>
      <c r="CU183" s="1">
        <v>0.5</v>
      </c>
      <c r="CV183" s="1" t="s">
        <v>106</v>
      </c>
      <c r="CW183" s="1">
        <v>0.12</v>
      </c>
      <c r="CX183" s="1">
        <v>0.25</v>
      </c>
      <c r="CY183" s="1" t="s">
        <v>106</v>
      </c>
    </row>
    <row r="184" spans="1:103" x14ac:dyDescent="0.25">
      <c r="A184" s="3">
        <v>45140</v>
      </c>
      <c r="B184" s="1">
        <v>249</v>
      </c>
      <c r="C184" s="1">
        <v>769</v>
      </c>
      <c r="D184" s="1" t="s">
        <v>87</v>
      </c>
      <c r="E184" s="1" t="s">
        <v>962</v>
      </c>
      <c r="F184" s="1">
        <v>2023</v>
      </c>
      <c r="G184" s="7">
        <v>44957</v>
      </c>
      <c r="H184" s="1" t="s">
        <v>104</v>
      </c>
      <c r="I184" s="1" t="s">
        <v>150</v>
      </c>
      <c r="J184" s="1" t="s">
        <v>1292</v>
      </c>
      <c r="K184" s="1" t="s">
        <v>963</v>
      </c>
      <c r="L184" s="1" t="s">
        <v>1200</v>
      </c>
      <c r="M184" s="1">
        <v>9</v>
      </c>
      <c r="N184" s="1" t="s">
        <v>125</v>
      </c>
      <c r="O184" s="1" t="s">
        <v>462</v>
      </c>
      <c r="P184" s="1">
        <v>0.06</v>
      </c>
      <c r="Q184" s="1" t="s">
        <v>106</v>
      </c>
      <c r="R184" s="1">
        <v>0.25</v>
      </c>
      <c r="S184" s="1" t="s">
        <v>106</v>
      </c>
      <c r="T184" s="1">
        <v>0.5</v>
      </c>
      <c r="U184" s="1" t="s">
        <v>106</v>
      </c>
      <c r="V184" s="1" t="s">
        <v>104</v>
      </c>
      <c r="W184" s="1">
        <v>0.12</v>
      </c>
      <c r="X184" s="1" t="s">
        <v>106</v>
      </c>
      <c r="Y184" s="1">
        <v>0.25</v>
      </c>
      <c r="Z184" s="1" t="s">
        <v>106</v>
      </c>
      <c r="AA184" s="1">
        <v>2</v>
      </c>
      <c r="AB184" s="1">
        <v>0.5</v>
      </c>
      <c r="AC184" s="1">
        <v>0.25</v>
      </c>
      <c r="AD184" s="1" t="s">
        <v>106</v>
      </c>
      <c r="AE184" s="1">
        <v>2</v>
      </c>
      <c r="AF184" s="1" t="s">
        <v>106</v>
      </c>
      <c r="AG184" s="1">
        <v>80</v>
      </c>
      <c r="AH184" s="1" t="s">
        <v>180</v>
      </c>
      <c r="AI184" s="1">
        <f t="shared" si="3"/>
        <v>1</v>
      </c>
      <c r="AJ184" s="1" t="s">
        <v>104</v>
      </c>
      <c r="AK184" s="1" t="s">
        <v>964</v>
      </c>
      <c r="AL184" s="1" t="s">
        <v>1034</v>
      </c>
      <c r="AM184" s="1">
        <v>2075922</v>
      </c>
      <c r="AN184" s="1">
        <v>41</v>
      </c>
      <c r="AO184" s="1">
        <v>552</v>
      </c>
      <c r="AP184" s="1">
        <v>290007</v>
      </c>
      <c r="AQ184" s="1">
        <v>50632</v>
      </c>
      <c r="AR184" s="1">
        <v>107775</v>
      </c>
      <c r="AS184" s="1">
        <v>399</v>
      </c>
      <c r="AT184" s="1">
        <v>39.6</v>
      </c>
      <c r="AU184" s="1" t="s">
        <v>965</v>
      </c>
      <c r="AV184" s="1">
        <v>2</v>
      </c>
      <c r="AW184" s="1">
        <v>11</v>
      </c>
      <c r="AX184" s="8" t="s">
        <v>966</v>
      </c>
      <c r="AY184" s="1">
        <v>3</v>
      </c>
      <c r="AZ184" s="1">
        <v>9</v>
      </c>
      <c r="BA184" s="1">
        <v>33</v>
      </c>
      <c r="BB184" s="1">
        <v>309</v>
      </c>
      <c r="BC184" s="1" t="s">
        <v>96</v>
      </c>
      <c r="BD184" s="1" t="s">
        <v>97</v>
      </c>
      <c r="BE184" s="1" t="s">
        <v>1036</v>
      </c>
      <c r="BF184" s="1"/>
      <c r="BG184" s="1"/>
      <c r="BH184" s="1"/>
      <c r="BI184" s="1"/>
      <c r="BJ184" s="1"/>
      <c r="BK184" s="1"/>
      <c r="BL184" s="1"/>
      <c r="BM184" s="1"/>
      <c r="BN184" s="1" t="s">
        <v>106</v>
      </c>
      <c r="BO184" s="1" t="s">
        <v>106</v>
      </c>
      <c r="BP184" s="1" t="s">
        <v>106</v>
      </c>
      <c r="BQ184" s="1" t="s">
        <v>106</v>
      </c>
      <c r="BR184" s="1" t="s">
        <v>106</v>
      </c>
      <c r="BS184" s="1" t="s">
        <v>180</v>
      </c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>
        <v>34</v>
      </c>
      <c r="CE184" s="1" t="s">
        <v>104</v>
      </c>
      <c r="CF184" s="1">
        <v>1313</v>
      </c>
      <c r="CG184" s="1" t="s">
        <v>967</v>
      </c>
      <c r="CH184" s="1">
        <v>702</v>
      </c>
      <c r="CI184" s="1">
        <v>9.1656499999999991E-3</v>
      </c>
      <c r="CJ184" s="1">
        <v>2</v>
      </c>
      <c r="CK184" s="1">
        <v>4</v>
      </c>
      <c r="CL184" s="1">
        <v>229</v>
      </c>
      <c r="CM184" s="1" t="s">
        <v>106</v>
      </c>
      <c r="CN184" s="1">
        <v>0.06</v>
      </c>
      <c r="CO184" s="1" t="s">
        <v>106</v>
      </c>
      <c r="CP184" s="1">
        <v>0.5</v>
      </c>
      <c r="CQ184" s="1" t="s">
        <v>106</v>
      </c>
      <c r="CR184" s="1">
        <v>0.12</v>
      </c>
      <c r="CS184" s="1" t="s">
        <v>106</v>
      </c>
      <c r="CT184" s="1" t="s">
        <v>106</v>
      </c>
      <c r="CU184" s="1">
        <v>0.5</v>
      </c>
      <c r="CV184" s="1" t="s">
        <v>106</v>
      </c>
      <c r="CW184" s="1">
        <v>0.06</v>
      </c>
      <c r="CX184" s="1">
        <v>0.12</v>
      </c>
      <c r="CY184" s="1" t="s">
        <v>106</v>
      </c>
    </row>
    <row r="185" spans="1:103" x14ac:dyDescent="0.25">
      <c r="A185" s="3">
        <v>45140</v>
      </c>
      <c r="B185" s="1">
        <v>250</v>
      </c>
      <c r="C185" s="1">
        <v>745</v>
      </c>
      <c r="D185" s="1" t="s">
        <v>87</v>
      </c>
      <c r="E185" s="1" t="s">
        <v>968</v>
      </c>
      <c r="F185" s="1">
        <v>2023</v>
      </c>
      <c r="G185" s="7">
        <v>44936</v>
      </c>
      <c r="H185" s="1" t="s">
        <v>104</v>
      </c>
      <c r="I185" s="1" t="s">
        <v>283</v>
      </c>
      <c r="J185" s="1" t="s">
        <v>1291</v>
      </c>
      <c r="K185" s="1" t="s">
        <v>969</v>
      </c>
      <c r="L185" s="1" t="s">
        <v>1201</v>
      </c>
      <c r="M185" s="1">
        <v>76</v>
      </c>
      <c r="N185" s="1" t="s">
        <v>91</v>
      </c>
      <c r="O185" s="1" t="s">
        <v>92</v>
      </c>
      <c r="P185" s="1">
        <v>1</v>
      </c>
      <c r="Q185" s="1" t="s">
        <v>106</v>
      </c>
      <c r="R185" s="1">
        <v>0.5</v>
      </c>
      <c r="S185" s="1" t="s">
        <v>106</v>
      </c>
      <c r="T185" s="1">
        <v>4</v>
      </c>
      <c r="U185" s="1" t="s">
        <v>180</v>
      </c>
      <c r="V185" s="1" t="s">
        <v>104</v>
      </c>
      <c r="W185" s="1">
        <v>8</v>
      </c>
      <c r="X185" s="1" t="s">
        <v>180</v>
      </c>
      <c r="Y185" s="1">
        <v>1</v>
      </c>
      <c r="Z185" s="1" t="s">
        <v>180</v>
      </c>
      <c r="AA185" s="1">
        <v>2</v>
      </c>
      <c r="AB185" s="1">
        <v>0.5</v>
      </c>
      <c r="AC185" s="1">
        <v>16</v>
      </c>
      <c r="AD185" s="1" t="s">
        <v>180</v>
      </c>
      <c r="AE185" s="1">
        <v>2</v>
      </c>
      <c r="AF185" s="1" t="s">
        <v>106</v>
      </c>
      <c r="AG185" s="1">
        <v>160</v>
      </c>
      <c r="AH185" s="1" t="s">
        <v>180</v>
      </c>
      <c r="AI185" s="1">
        <f t="shared" si="3"/>
        <v>5</v>
      </c>
      <c r="AJ185" s="1" t="s">
        <v>88</v>
      </c>
      <c r="AK185" s="1" t="s">
        <v>970</v>
      </c>
      <c r="AL185" s="1">
        <v>10</v>
      </c>
      <c r="AM185" s="1">
        <v>2120727</v>
      </c>
      <c r="AN185" s="1">
        <v>39</v>
      </c>
      <c r="AO185" s="1">
        <v>587</v>
      </c>
      <c r="AP185" s="1">
        <v>426993</v>
      </c>
      <c r="AQ185" s="1">
        <v>54377</v>
      </c>
      <c r="AR185" s="1">
        <v>184402</v>
      </c>
      <c r="AS185" s="1">
        <v>497</v>
      </c>
      <c r="AT185" s="1">
        <v>39.5</v>
      </c>
      <c r="AU185" s="1">
        <v>13727</v>
      </c>
      <c r="AV185" s="1">
        <v>12</v>
      </c>
      <c r="AW185" s="1">
        <v>19</v>
      </c>
      <c r="AX185" s="1">
        <v>2</v>
      </c>
      <c r="AY185" s="1">
        <v>1</v>
      </c>
      <c r="AZ185" s="1">
        <v>6</v>
      </c>
      <c r="BA185" s="1">
        <v>22</v>
      </c>
      <c r="BB185" s="1">
        <v>26</v>
      </c>
      <c r="BC185" s="1" t="s">
        <v>96</v>
      </c>
      <c r="BD185" s="1" t="s">
        <v>97</v>
      </c>
      <c r="BE185" s="1" t="s">
        <v>1036</v>
      </c>
      <c r="BF185" s="1"/>
      <c r="BG185" s="1"/>
      <c r="BH185" s="1"/>
      <c r="BI185" s="1" t="s">
        <v>53</v>
      </c>
      <c r="BJ185" s="1" t="s">
        <v>53</v>
      </c>
      <c r="BK185" s="1"/>
      <c r="BL185" s="1" t="s">
        <v>98</v>
      </c>
      <c r="BM185" s="1"/>
      <c r="BN185" s="1" t="s">
        <v>106</v>
      </c>
      <c r="BO185" s="1" t="s">
        <v>180</v>
      </c>
      <c r="BP185" s="1" t="s">
        <v>180</v>
      </c>
      <c r="BQ185" s="1" t="s">
        <v>106</v>
      </c>
      <c r="BR185" s="1" t="s">
        <v>180</v>
      </c>
      <c r="BS185" s="1" t="s">
        <v>180</v>
      </c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 t="s">
        <v>203</v>
      </c>
      <c r="CE185" s="1" t="s">
        <v>104</v>
      </c>
      <c r="CF185" s="1">
        <v>1313</v>
      </c>
      <c r="CG185" s="1" t="s">
        <v>284</v>
      </c>
      <c r="CH185" s="1">
        <v>862</v>
      </c>
      <c r="CI185" s="1">
        <v>3.6668600000000001E-3</v>
      </c>
      <c r="CJ185" s="1">
        <v>17</v>
      </c>
      <c r="CK185" s="1">
        <v>16</v>
      </c>
      <c r="CL185" s="1">
        <v>205</v>
      </c>
      <c r="CM185" s="1" t="s">
        <v>106</v>
      </c>
      <c r="CN185" s="1">
        <v>1</v>
      </c>
      <c r="CO185" s="1" t="s">
        <v>106</v>
      </c>
      <c r="CP185" s="1">
        <v>0.5</v>
      </c>
      <c r="CQ185" s="1" t="s">
        <v>106</v>
      </c>
      <c r="CR185" s="1">
        <v>0.5</v>
      </c>
      <c r="CS185" s="1" t="s">
        <v>106</v>
      </c>
      <c r="CT185" s="1" t="s">
        <v>118</v>
      </c>
      <c r="CU185" s="1">
        <v>2.1</v>
      </c>
      <c r="CV185" s="1" t="s">
        <v>119</v>
      </c>
      <c r="CW185" s="1">
        <v>0.5</v>
      </c>
      <c r="CX185" s="1">
        <v>2</v>
      </c>
      <c r="CY185" s="1" t="s">
        <v>106</v>
      </c>
    </row>
    <row r="186" spans="1:103" x14ac:dyDescent="0.25">
      <c r="A186" s="3">
        <v>45000</v>
      </c>
      <c r="B186" s="1">
        <v>251</v>
      </c>
      <c r="C186" s="1">
        <v>1715</v>
      </c>
      <c r="D186" s="1" t="s">
        <v>87</v>
      </c>
      <c r="E186" s="1" t="s">
        <v>971</v>
      </c>
      <c r="F186" s="1">
        <v>2023</v>
      </c>
      <c r="G186" s="7">
        <v>44980</v>
      </c>
      <c r="H186" s="1" t="s">
        <v>104</v>
      </c>
      <c r="I186" s="1" t="s">
        <v>283</v>
      </c>
      <c r="J186" s="1" t="s">
        <v>1302</v>
      </c>
      <c r="K186" s="1" t="s">
        <v>972</v>
      </c>
      <c r="L186" s="1" t="s">
        <v>1202</v>
      </c>
      <c r="M186" s="1">
        <v>47</v>
      </c>
      <c r="N186" s="1" t="s">
        <v>125</v>
      </c>
      <c r="O186" s="1" t="s">
        <v>92</v>
      </c>
      <c r="P186" s="1">
        <v>1</v>
      </c>
      <c r="Q186" s="1" t="s">
        <v>106</v>
      </c>
      <c r="R186" s="1">
        <v>0.5</v>
      </c>
      <c r="S186" s="1" t="s">
        <v>106</v>
      </c>
      <c r="T186" s="1">
        <v>0.5</v>
      </c>
      <c r="U186" s="1" t="s">
        <v>106</v>
      </c>
      <c r="V186" s="1" t="s">
        <v>104</v>
      </c>
      <c r="W186" s="1">
        <v>0.12</v>
      </c>
      <c r="X186" s="1" t="s">
        <v>106</v>
      </c>
      <c r="Y186" s="1">
        <v>0.25</v>
      </c>
      <c r="Z186" s="1" t="s">
        <v>106</v>
      </c>
      <c r="AA186" s="1">
        <v>2</v>
      </c>
      <c r="AB186" s="1">
        <v>0.5</v>
      </c>
      <c r="AC186" s="1">
        <v>4</v>
      </c>
      <c r="AD186" s="1" t="s">
        <v>180</v>
      </c>
      <c r="AE186" s="1">
        <v>2</v>
      </c>
      <c r="AF186" s="1" t="s">
        <v>106</v>
      </c>
      <c r="AG186" s="1">
        <v>160</v>
      </c>
      <c r="AH186" s="1" t="s">
        <v>180</v>
      </c>
      <c r="AI186" s="1">
        <f t="shared" si="3"/>
        <v>2</v>
      </c>
      <c r="AJ186" s="1" t="s">
        <v>104</v>
      </c>
      <c r="AK186" s="1" t="s">
        <v>973</v>
      </c>
      <c r="AL186" s="1">
        <v>10</v>
      </c>
      <c r="AM186" s="1">
        <v>2080764</v>
      </c>
      <c r="AN186" s="1">
        <v>27</v>
      </c>
      <c r="AO186" s="1">
        <v>575</v>
      </c>
      <c r="AP186" s="1">
        <v>283840</v>
      </c>
      <c r="AQ186" s="1">
        <v>77065</v>
      </c>
      <c r="AR186" s="1">
        <v>183032</v>
      </c>
      <c r="AS186" s="1">
        <v>297</v>
      </c>
      <c r="AT186" s="1">
        <v>39.6</v>
      </c>
      <c r="AU186" s="1">
        <v>13727</v>
      </c>
      <c r="AV186" s="1">
        <v>12</v>
      </c>
      <c r="AW186" s="1">
        <v>19</v>
      </c>
      <c r="AX186" s="1">
        <v>2</v>
      </c>
      <c r="AY186" s="1">
        <v>1</v>
      </c>
      <c r="AZ186" s="1">
        <v>6</v>
      </c>
      <c r="BA186" s="1">
        <v>22</v>
      </c>
      <c r="BB186" s="1">
        <v>26</v>
      </c>
      <c r="BC186" s="1" t="s">
        <v>96</v>
      </c>
      <c r="BD186" s="1" t="s">
        <v>97</v>
      </c>
      <c r="BE186" s="1" t="s">
        <v>1036</v>
      </c>
      <c r="BF186" s="1"/>
      <c r="BG186" s="1"/>
      <c r="BH186" s="1"/>
      <c r="BI186" s="1"/>
      <c r="BJ186" s="1"/>
      <c r="BK186" s="1"/>
      <c r="BL186" s="1" t="s">
        <v>98</v>
      </c>
      <c r="BM186" s="1"/>
      <c r="BN186" s="1" t="s">
        <v>106</v>
      </c>
      <c r="BO186" s="1" t="s">
        <v>106</v>
      </c>
      <c r="BP186" s="1" t="s">
        <v>106</v>
      </c>
      <c r="BQ186" s="1" t="s">
        <v>106</v>
      </c>
      <c r="BR186" s="1" t="s">
        <v>180</v>
      </c>
      <c r="BS186" s="1" t="s">
        <v>180</v>
      </c>
      <c r="BT186" s="1" t="s">
        <v>974</v>
      </c>
      <c r="BU186" s="1" t="s">
        <v>100</v>
      </c>
      <c r="BV186" s="1" t="s">
        <v>101</v>
      </c>
      <c r="BW186" s="1" t="s">
        <v>102</v>
      </c>
      <c r="BX186" s="1">
        <v>99.834000000000003</v>
      </c>
      <c r="BY186" s="1">
        <v>100</v>
      </c>
      <c r="BZ186" s="1">
        <v>31503</v>
      </c>
      <c r="CA186" s="1">
        <v>32708</v>
      </c>
      <c r="CB186" s="1">
        <v>1</v>
      </c>
      <c r="CC186" s="1">
        <v>1206</v>
      </c>
      <c r="CD186" s="1" t="s">
        <v>283</v>
      </c>
      <c r="CE186" s="1" t="s">
        <v>104</v>
      </c>
      <c r="CF186" s="1">
        <v>1313</v>
      </c>
      <c r="CG186" s="1" t="s">
        <v>448</v>
      </c>
      <c r="CH186" s="1">
        <v>868</v>
      </c>
      <c r="CI186" s="1">
        <v>3.4897499999999998E-3</v>
      </c>
      <c r="CJ186" s="1">
        <v>17</v>
      </c>
      <c r="CK186" s="1">
        <v>16</v>
      </c>
      <c r="CL186" s="1">
        <v>205</v>
      </c>
      <c r="CM186" s="1" t="s">
        <v>106</v>
      </c>
      <c r="CN186" s="1">
        <v>1</v>
      </c>
      <c r="CO186" s="1" t="s">
        <v>106</v>
      </c>
      <c r="CP186" s="1">
        <v>0.5</v>
      </c>
      <c r="CQ186" s="1" t="s">
        <v>106</v>
      </c>
      <c r="CR186" s="1">
        <v>0.5</v>
      </c>
      <c r="CS186" s="1" t="s">
        <v>106</v>
      </c>
      <c r="CT186" s="1" t="s">
        <v>118</v>
      </c>
      <c r="CU186" s="1">
        <v>2.1</v>
      </c>
      <c r="CV186" s="1" t="s">
        <v>119</v>
      </c>
      <c r="CW186" s="1">
        <v>0.5</v>
      </c>
      <c r="CX186" s="1">
        <v>2</v>
      </c>
      <c r="CY186" s="1" t="s">
        <v>106</v>
      </c>
    </row>
    <row r="187" spans="1:103" x14ac:dyDescent="0.25">
      <c r="A187" s="3">
        <v>45000</v>
      </c>
      <c r="B187" s="1">
        <v>252</v>
      </c>
      <c r="C187" s="1">
        <v>1794</v>
      </c>
      <c r="D187" s="1" t="s">
        <v>87</v>
      </c>
      <c r="E187" s="1" t="s">
        <v>673</v>
      </c>
      <c r="F187" s="1">
        <v>2023</v>
      </c>
      <c r="G187" s="7">
        <v>44984</v>
      </c>
      <c r="H187" s="1" t="s">
        <v>104</v>
      </c>
      <c r="I187" s="1" t="s">
        <v>975</v>
      </c>
      <c r="J187" s="1" t="s">
        <v>1303</v>
      </c>
      <c r="K187" s="1" t="s">
        <v>976</v>
      </c>
      <c r="L187" s="1" t="s">
        <v>1203</v>
      </c>
      <c r="M187" s="1">
        <v>19</v>
      </c>
      <c r="N187" s="1" t="s">
        <v>125</v>
      </c>
      <c r="O187" s="1" t="s">
        <v>92</v>
      </c>
      <c r="P187" s="1">
        <v>1</v>
      </c>
      <c r="Q187" s="1" t="s">
        <v>106</v>
      </c>
      <c r="R187" s="1">
        <v>1</v>
      </c>
      <c r="S187" s="1" t="s">
        <v>106</v>
      </c>
      <c r="T187" s="1">
        <v>0.5</v>
      </c>
      <c r="U187" s="1" t="s">
        <v>106</v>
      </c>
      <c r="V187" s="1" t="s">
        <v>104</v>
      </c>
      <c r="W187" s="1">
        <v>8</v>
      </c>
      <c r="X187" s="1" t="s">
        <v>180</v>
      </c>
      <c r="Y187" s="1">
        <v>0.25</v>
      </c>
      <c r="Z187" s="1" t="s">
        <v>106</v>
      </c>
      <c r="AA187" s="1">
        <v>2</v>
      </c>
      <c r="AB187" s="1">
        <v>0.5</v>
      </c>
      <c r="AC187" s="1">
        <v>16</v>
      </c>
      <c r="AD187" s="1" t="s">
        <v>180</v>
      </c>
      <c r="AE187" s="1">
        <v>2</v>
      </c>
      <c r="AF187" s="1" t="s">
        <v>106</v>
      </c>
      <c r="AG187" s="1">
        <v>160</v>
      </c>
      <c r="AH187" s="1" t="s">
        <v>180</v>
      </c>
      <c r="AI187" s="1">
        <f t="shared" si="3"/>
        <v>3</v>
      </c>
      <c r="AJ187" s="1" t="s">
        <v>88</v>
      </c>
      <c r="AK187" s="1" t="s">
        <v>977</v>
      </c>
      <c r="AL187" s="1">
        <v>6</v>
      </c>
      <c r="AM187" s="1">
        <v>2134520</v>
      </c>
      <c r="AN187" s="1">
        <v>50</v>
      </c>
      <c r="AO187" s="1">
        <v>557</v>
      </c>
      <c r="AP187" s="1">
        <v>227478</v>
      </c>
      <c r="AQ187" s="1">
        <v>42690</v>
      </c>
      <c r="AR187" s="1">
        <v>92863</v>
      </c>
      <c r="AS187" s="1">
        <v>487</v>
      </c>
      <c r="AT187" s="1">
        <v>39.6</v>
      </c>
      <c r="AU187" s="1" t="s">
        <v>978</v>
      </c>
      <c r="AV187" s="1">
        <v>7</v>
      </c>
      <c r="AW187" s="1">
        <v>11</v>
      </c>
      <c r="AX187" s="1">
        <v>10</v>
      </c>
      <c r="AY187" s="1">
        <v>1</v>
      </c>
      <c r="AZ187" s="1" t="s">
        <v>979</v>
      </c>
      <c r="BA187" s="1">
        <v>667</v>
      </c>
      <c r="BB187" s="1">
        <v>1</v>
      </c>
      <c r="BC187" s="1" t="s">
        <v>96</v>
      </c>
      <c r="BD187" s="1" t="s">
        <v>97</v>
      </c>
      <c r="BE187" s="1" t="s">
        <v>1036</v>
      </c>
      <c r="BF187" s="1"/>
      <c r="BG187" s="1"/>
      <c r="BH187" s="1"/>
      <c r="BI187" s="1" t="s">
        <v>54</v>
      </c>
      <c r="BJ187" s="1"/>
      <c r="BK187" s="1" t="s">
        <v>54</v>
      </c>
      <c r="BL187" s="1" t="s">
        <v>98</v>
      </c>
      <c r="BM187" s="1"/>
      <c r="BN187" s="1" t="s">
        <v>106</v>
      </c>
      <c r="BO187" s="1" t="s">
        <v>106</v>
      </c>
      <c r="BP187" s="1" t="s">
        <v>180</v>
      </c>
      <c r="BQ187" s="1" t="s">
        <v>106</v>
      </c>
      <c r="BR187" s="1" t="s">
        <v>180</v>
      </c>
      <c r="BS187" s="1" t="s">
        <v>180</v>
      </c>
      <c r="BT187" s="1" t="s">
        <v>980</v>
      </c>
      <c r="BU187" s="1" t="s">
        <v>100</v>
      </c>
      <c r="BV187" s="1" t="s">
        <v>101</v>
      </c>
      <c r="BW187" s="1" t="s">
        <v>102</v>
      </c>
      <c r="BX187" s="1">
        <v>100</v>
      </c>
      <c r="BY187" s="1">
        <v>100</v>
      </c>
      <c r="BZ187" s="1">
        <v>59381</v>
      </c>
      <c r="CA187" s="1">
        <v>60586</v>
      </c>
      <c r="CB187" s="1">
        <v>1206</v>
      </c>
      <c r="CC187" s="1">
        <v>1</v>
      </c>
      <c r="CD187" s="1" t="s">
        <v>981</v>
      </c>
      <c r="CE187" s="1" t="s">
        <v>104</v>
      </c>
      <c r="CF187" s="1">
        <v>1313</v>
      </c>
      <c r="CG187" s="1" t="s">
        <v>202</v>
      </c>
      <c r="CH187" s="1">
        <v>985</v>
      </c>
      <c r="CI187" s="1">
        <v>3.6120800000000002E-4</v>
      </c>
      <c r="CJ187" s="1">
        <v>17</v>
      </c>
      <c r="CK187" s="1">
        <v>12</v>
      </c>
      <c r="CL187" s="1">
        <v>8</v>
      </c>
      <c r="CM187" s="1" t="s">
        <v>106</v>
      </c>
      <c r="CN187" s="1">
        <v>1</v>
      </c>
      <c r="CO187" s="1" t="s">
        <v>106</v>
      </c>
      <c r="CP187" s="1">
        <v>0.5</v>
      </c>
      <c r="CQ187" s="1" t="s">
        <v>106</v>
      </c>
      <c r="CR187" s="1">
        <v>1</v>
      </c>
      <c r="CS187" s="1" t="s">
        <v>106</v>
      </c>
      <c r="CT187" s="1" t="s">
        <v>118</v>
      </c>
      <c r="CU187" s="1">
        <v>2.1</v>
      </c>
      <c r="CV187" s="1" t="s">
        <v>119</v>
      </c>
      <c r="CW187" s="1">
        <v>0.5</v>
      </c>
      <c r="CX187" s="1">
        <v>2</v>
      </c>
      <c r="CY187" s="1" t="s">
        <v>106</v>
      </c>
    </row>
    <row r="188" spans="1:103" x14ac:dyDescent="0.25">
      <c r="A188" s="3">
        <v>45000</v>
      </c>
      <c r="B188" s="1">
        <v>253</v>
      </c>
      <c r="C188" s="1">
        <v>1777</v>
      </c>
      <c r="D188" s="1" t="s">
        <v>87</v>
      </c>
      <c r="E188" s="1" t="s">
        <v>982</v>
      </c>
      <c r="F188" s="1">
        <v>2023</v>
      </c>
      <c r="G188" s="7">
        <v>44984</v>
      </c>
      <c r="H188" s="1" t="s">
        <v>104</v>
      </c>
      <c r="I188" s="1" t="s">
        <v>283</v>
      </c>
      <c r="J188" s="1" t="s">
        <v>1300</v>
      </c>
      <c r="K188" s="1" t="s">
        <v>983</v>
      </c>
      <c r="L188" s="1" t="s">
        <v>1204</v>
      </c>
      <c r="M188" s="1">
        <v>56</v>
      </c>
      <c r="N188" s="1" t="s">
        <v>125</v>
      </c>
      <c r="O188" s="1" t="s">
        <v>92</v>
      </c>
      <c r="P188" s="1">
        <v>1</v>
      </c>
      <c r="Q188" s="1" t="s">
        <v>106</v>
      </c>
      <c r="R188" s="1">
        <v>1</v>
      </c>
      <c r="S188" s="1" t="s">
        <v>106</v>
      </c>
      <c r="T188" s="1">
        <v>16</v>
      </c>
      <c r="U188" s="1" t="s">
        <v>180</v>
      </c>
      <c r="V188" s="1" t="s">
        <v>104</v>
      </c>
      <c r="W188" s="1">
        <v>8</v>
      </c>
      <c r="X188" s="1" t="s">
        <v>180</v>
      </c>
      <c r="Y188" s="1">
        <v>1</v>
      </c>
      <c r="Z188" s="1" t="s">
        <v>180</v>
      </c>
      <c r="AA188" s="1">
        <v>2</v>
      </c>
      <c r="AB188" s="1">
        <v>0.5</v>
      </c>
      <c r="AC188" s="1">
        <v>16</v>
      </c>
      <c r="AD188" s="1" t="s">
        <v>180</v>
      </c>
      <c r="AE188" s="1">
        <v>2</v>
      </c>
      <c r="AF188" s="1" t="s">
        <v>106</v>
      </c>
      <c r="AG188" s="1">
        <v>80</v>
      </c>
      <c r="AH188" s="1" t="s">
        <v>180</v>
      </c>
      <c r="AI188" s="1">
        <f t="shared" si="3"/>
        <v>5</v>
      </c>
      <c r="AJ188" s="1" t="s">
        <v>88</v>
      </c>
      <c r="AK188" s="1" t="s">
        <v>984</v>
      </c>
      <c r="AL188" s="1">
        <v>10</v>
      </c>
      <c r="AM188" s="1">
        <v>2115657</v>
      </c>
      <c r="AN188" s="1">
        <v>29</v>
      </c>
      <c r="AO188" s="1">
        <v>584</v>
      </c>
      <c r="AP188" s="1">
        <v>387900</v>
      </c>
      <c r="AQ188" s="1">
        <v>72953</v>
      </c>
      <c r="AR188" s="1">
        <v>183677</v>
      </c>
      <c r="AS188" s="1">
        <v>397</v>
      </c>
      <c r="AT188" s="1">
        <v>39.4</v>
      </c>
      <c r="AU188" s="1">
        <v>13727</v>
      </c>
      <c r="AV188" s="1">
        <v>12</v>
      </c>
      <c r="AW188" s="1">
        <v>19</v>
      </c>
      <c r="AX188" s="1">
        <v>2</v>
      </c>
      <c r="AY188" s="1">
        <v>1</v>
      </c>
      <c r="AZ188" s="1">
        <v>6</v>
      </c>
      <c r="BA188" s="1">
        <v>22</v>
      </c>
      <c r="BB188" s="1">
        <v>26</v>
      </c>
      <c r="BC188" s="1" t="s">
        <v>96</v>
      </c>
      <c r="BD188" s="1" t="s">
        <v>97</v>
      </c>
      <c r="BE188" s="1" t="s">
        <v>1036</v>
      </c>
      <c r="BF188" s="1"/>
      <c r="BG188" s="1"/>
      <c r="BH188" s="1"/>
      <c r="BI188" s="1" t="s">
        <v>53</v>
      </c>
      <c r="BJ188" s="1" t="s">
        <v>53</v>
      </c>
      <c r="BK188" s="1"/>
      <c r="BL188" s="1" t="s">
        <v>98</v>
      </c>
      <c r="BM188" s="1"/>
      <c r="BN188" s="1" t="s">
        <v>106</v>
      </c>
      <c r="BO188" s="1" t="s">
        <v>180</v>
      </c>
      <c r="BP188" s="1" t="s">
        <v>180</v>
      </c>
      <c r="BQ188" s="1" t="s">
        <v>106</v>
      </c>
      <c r="BR188" s="1" t="s">
        <v>180</v>
      </c>
      <c r="BS188" s="1" t="s">
        <v>180</v>
      </c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 t="s">
        <v>283</v>
      </c>
      <c r="CE188" s="1" t="s">
        <v>104</v>
      </c>
      <c r="CF188" s="1">
        <v>1313</v>
      </c>
      <c r="CG188" s="1" t="s">
        <v>284</v>
      </c>
      <c r="CH188" s="1">
        <v>869</v>
      </c>
      <c r="CI188" s="1">
        <v>3.4604000000000002E-3</v>
      </c>
      <c r="CJ188" s="1">
        <v>17</v>
      </c>
      <c r="CK188" s="1">
        <v>16</v>
      </c>
      <c r="CL188" s="1">
        <v>205</v>
      </c>
      <c r="CM188" s="1" t="s">
        <v>106</v>
      </c>
      <c r="CN188" s="1">
        <v>1</v>
      </c>
      <c r="CO188" s="1" t="s">
        <v>106</v>
      </c>
      <c r="CP188" s="1">
        <v>0.5</v>
      </c>
      <c r="CQ188" s="1" t="s">
        <v>106</v>
      </c>
      <c r="CR188" s="1">
        <v>0.5</v>
      </c>
      <c r="CS188" s="1" t="s">
        <v>106</v>
      </c>
      <c r="CT188" s="1" t="s">
        <v>118</v>
      </c>
      <c r="CU188" s="1">
        <v>2.1</v>
      </c>
      <c r="CV188" s="1" t="s">
        <v>119</v>
      </c>
      <c r="CW188" s="1">
        <v>0.5</v>
      </c>
      <c r="CX188" s="1">
        <v>2</v>
      </c>
      <c r="CY188" s="1" t="s">
        <v>106</v>
      </c>
    </row>
    <row r="189" spans="1:103" x14ac:dyDescent="0.25">
      <c r="A189" s="3">
        <v>45000</v>
      </c>
      <c r="B189" s="1">
        <v>254</v>
      </c>
      <c r="C189" s="1">
        <v>1628</v>
      </c>
      <c r="D189" s="1" t="s">
        <v>87</v>
      </c>
      <c r="E189" s="1" t="s">
        <v>985</v>
      </c>
      <c r="F189" s="1">
        <v>2023</v>
      </c>
      <c r="G189" s="7">
        <v>44979</v>
      </c>
      <c r="H189" s="1" t="s">
        <v>104</v>
      </c>
      <c r="I189" s="1" t="s">
        <v>283</v>
      </c>
      <c r="J189" s="1" t="s">
        <v>1301</v>
      </c>
      <c r="K189" s="1" t="s">
        <v>986</v>
      </c>
      <c r="L189" s="1" t="s">
        <v>1205</v>
      </c>
      <c r="M189" s="1">
        <v>53</v>
      </c>
      <c r="N189" s="1" t="s">
        <v>125</v>
      </c>
      <c r="O189" s="1" t="s">
        <v>92</v>
      </c>
      <c r="P189" s="1">
        <v>1</v>
      </c>
      <c r="Q189" s="1" t="s">
        <v>106</v>
      </c>
      <c r="R189" s="1">
        <v>1</v>
      </c>
      <c r="S189" s="1" t="s">
        <v>106</v>
      </c>
      <c r="T189" s="1">
        <v>16</v>
      </c>
      <c r="U189" s="1" t="s">
        <v>180</v>
      </c>
      <c r="V189" s="1" t="s">
        <v>104</v>
      </c>
      <c r="W189" s="1">
        <v>8</v>
      </c>
      <c r="X189" s="1" t="s">
        <v>180</v>
      </c>
      <c r="Y189" s="1">
        <v>0.25</v>
      </c>
      <c r="Z189" s="1" t="s">
        <v>106</v>
      </c>
      <c r="AA189" s="1">
        <v>2</v>
      </c>
      <c r="AB189" s="1">
        <v>0.5</v>
      </c>
      <c r="AC189" s="1">
        <v>16</v>
      </c>
      <c r="AD189" s="1" t="s">
        <v>180</v>
      </c>
      <c r="AE189" s="1">
        <v>2</v>
      </c>
      <c r="AF189" s="1" t="s">
        <v>106</v>
      </c>
      <c r="AG189" s="1">
        <v>80</v>
      </c>
      <c r="AH189" s="1" t="s">
        <v>180</v>
      </c>
      <c r="AI189" s="1">
        <f t="shared" si="3"/>
        <v>4</v>
      </c>
      <c r="AJ189" s="1" t="s">
        <v>88</v>
      </c>
      <c r="AK189" s="1" t="s">
        <v>987</v>
      </c>
      <c r="AL189" s="1" t="s">
        <v>1034</v>
      </c>
      <c r="AM189" s="1">
        <v>2097902</v>
      </c>
      <c r="AN189" s="1">
        <v>40</v>
      </c>
      <c r="AO189" s="1">
        <v>505</v>
      </c>
      <c r="AP189" s="1">
        <v>326057</v>
      </c>
      <c r="AQ189" s="1">
        <v>52447</v>
      </c>
      <c r="AR189" s="1">
        <v>140158</v>
      </c>
      <c r="AS189" s="1">
        <v>1191</v>
      </c>
      <c r="AT189" s="1">
        <v>39.6</v>
      </c>
      <c r="AU189" s="1" t="s">
        <v>988</v>
      </c>
      <c r="AV189" s="1">
        <v>1</v>
      </c>
      <c r="AW189" s="1">
        <v>19</v>
      </c>
      <c r="AX189" s="1">
        <v>2</v>
      </c>
      <c r="AY189" s="1">
        <v>18</v>
      </c>
      <c r="AZ189" s="1">
        <v>13</v>
      </c>
      <c r="BA189" s="1">
        <v>22</v>
      </c>
      <c r="BB189" s="1" t="s">
        <v>989</v>
      </c>
      <c r="BC189" s="1" t="s">
        <v>96</v>
      </c>
      <c r="BD189" s="1" t="s">
        <v>97</v>
      </c>
      <c r="BE189" s="1" t="s">
        <v>1036</v>
      </c>
      <c r="BF189" s="1"/>
      <c r="BG189" s="1"/>
      <c r="BH189" s="1"/>
      <c r="BI189" s="1" t="s">
        <v>54</v>
      </c>
      <c r="BJ189" s="1"/>
      <c r="BK189" s="1" t="s">
        <v>54</v>
      </c>
      <c r="BL189" s="1" t="s">
        <v>128</v>
      </c>
      <c r="BM189" s="1"/>
      <c r="BN189" s="1" t="s">
        <v>106</v>
      </c>
      <c r="BO189" s="1" t="s">
        <v>106</v>
      </c>
      <c r="BP189" s="1" t="s">
        <v>180</v>
      </c>
      <c r="BQ189" s="1" t="s">
        <v>106</v>
      </c>
      <c r="BR189" s="1" t="s">
        <v>180</v>
      </c>
      <c r="BS189" s="1" t="s">
        <v>180</v>
      </c>
      <c r="BT189" s="1" t="s">
        <v>990</v>
      </c>
      <c r="BU189" s="1" t="s">
        <v>100</v>
      </c>
      <c r="BV189" s="1" t="s">
        <v>101</v>
      </c>
      <c r="BW189" s="1" t="s">
        <v>102</v>
      </c>
      <c r="BX189" s="1">
        <v>95.025000000000006</v>
      </c>
      <c r="BY189" s="1">
        <v>100</v>
      </c>
      <c r="BZ189" s="1">
        <v>20488</v>
      </c>
      <c r="CA189" s="1">
        <v>21693</v>
      </c>
      <c r="CB189" s="1">
        <v>1206</v>
      </c>
      <c r="CC189" s="1">
        <v>1</v>
      </c>
      <c r="CD189" s="1" t="s">
        <v>283</v>
      </c>
      <c r="CE189" s="1" t="s">
        <v>104</v>
      </c>
      <c r="CF189" s="1">
        <v>1313</v>
      </c>
      <c r="CG189" s="1" t="s">
        <v>284</v>
      </c>
      <c r="CH189" s="1">
        <v>844</v>
      </c>
      <c r="CI189" s="1">
        <v>4.2091799999999999E-3</v>
      </c>
      <c r="CJ189" s="1">
        <v>17</v>
      </c>
      <c r="CK189" s="1" t="s">
        <v>131</v>
      </c>
      <c r="CL189" s="1">
        <v>8</v>
      </c>
      <c r="CM189" s="1" t="s">
        <v>106</v>
      </c>
      <c r="CN189" s="1">
        <v>1</v>
      </c>
      <c r="CO189" s="1" t="s">
        <v>106</v>
      </c>
      <c r="CP189" s="1">
        <v>0.5</v>
      </c>
      <c r="CQ189" s="1" t="s">
        <v>106</v>
      </c>
      <c r="CR189" s="1">
        <v>0.5</v>
      </c>
      <c r="CS189" s="1" t="s">
        <v>106</v>
      </c>
      <c r="CT189" s="1" t="s">
        <v>118</v>
      </c>
      <c r="CU189" s="1">
        <v>2.1</v>
      </c>
      <c r="CV189" s="1" t="s">
        <v>119</v>
      </c>
      <c r="CW189" s="1">
        <v>0.5</v>
      </c>
      <c r="CX189" s="1">
        <v>2</v>
      </c>
      <c r="CY189" s="1" t="s">
        <v>106</v>
      </c>
    </row>
    <row r="190" spans="1:103" x14ac:dyDescent="0.25">
      <c r="A190" s="3">
        <v>45000</v>
      </c>
      <c r="B190" s="1">
        <v>256</v>
      </c>
      <c r="C190" s="1">
        <v>1680</v>
      </c>
      <c r="D190" s="1" t="s">
        <v>87</v>
      </c>
      <c r="E190" s="1" t="s">
        <v>991</v>
      </c>
      <c r="F190" s="1">
        <v>2023</v>
      </c>
      <c r="G190" s="7">
        <v>44980</v>
      </c>
      <c r="H190" s="1" t="s">
        <v>104</v>
      </c>
      <c r="I190" s="1" t="s">
        <v>150</v>
      </c>
      <c r="J190" s="1" t="s">
        <v>1299</v>
      </c>
      <c r="K190" s="1" t="s">
        <v>992</v>
      </c>
      <c r="L190" s="1" t="s">
        <v>1206</v>
      </c>
      <c r="M190" s="1">
        <v>1</v>
      </c>
      <c r="N190" s="1" t="s">
        <v>91</v>
      </c>
      <c r="O190" s="1" t="s">
        <v>389</v>
      </c>
      <c r="P190" s="1">
        <v>2</v>
      </c>
      <c r="Q190" s="1" t="s">
        <v>106</v>
      </c>
      <c r="R190" s="1">
        <v>1</v>
      </c>
      <c r="S190" s="1" t="s">
        <v>106</v>
      </c>
      <c r="T190" s="1">
        <v>0.5</v>
      </c>
      <c r="U190" s="1" t="s">
        <v>106</v>
      </c>
      <c r="V190" s="1" t="s">
        <v>104</v>
      </c>
      <c r="W190" s="1">
        <v>8</v>
      </c>
      <c r="X190" s="1" t="s">
        <v>180</v>
      </c>
      <c r="Y190" s="1">
        <v>1</v>
      </c>
      <c r="Z190" s="1" t="s">
        <v>180</v>
      </c>
      <c r="AA190" s="1">
        <v>2</v>
      </c>
      <c r="AB190" s="1">
        <v>0.5</v>
      </c>
      <c r="AC190" s="1">
        <v>16</v>
      </c>
      <c r="AD190" s="1" t="s">
        <v>180</v>
      </c>
      <c r="AE190" s="1">
        <v>2</v>
      </c>
      <c r="AF190" s="1" t="s">
        <v>106</v>
      </c>
      <c r="AG190" s="1">
        <v>160</v>
      </c>
      <c r="AH190" s="1" t="s">
        <v>180</v>
      </c>
      <c r="AI190" s="1">
        <f t="shared" si="3"/>
        <v>4</v>
      </c>
      <c r="AJ190" s="1" t="s">
        <v>88</v>
      </c>
      <c r="AK190" s="1" t="s">
        <v>993</v>
      </c>
      <c r="AL190" s="1" t="s">
        <v>175</v>
      </c>
      <c r="AM190" s="1">
        <v>2067362</v>
      </c>
      <c r="AN190" s="1">
        <v>39</v>
      </c>
      <c r="AO190" s="1">
        <v>512</v>
      </c>
      <c r="AP190" s="1">
        <v>329838</v>
      </c>
      <c r="AQ190" s="1">
        <v>53009</v>
      </c>
      <c r="AR190" s="1">
        <v>115072</v>
      </c>
      <c r="AS190" s="1">
        <v>200</v>
      </c>
      <c r="AT190" s="1">
        <v>39.6</v>
      </c>
      <c r="AU190" s="1">
        <v>63</v>
      </c>
      <c r="AV190" s="1">
        <v>2</v>
      </c>
      <c r="AW190" s="1">
        <v>5</v>
      </c>
      <c r="AX190" s="1">
        <v>36</v>
      </c>
      <c r="AY190" s="1">
        <v>12</v>
      </c>
      <c r="AZ190" s="1">
        <v>17</v>
      </c>
      <c r="BA190" s="1">
        <v>21</v>
      </c>
      <c r="BB190" s="1">
        <v>14</v>
      </c>
      <c r="BC190" s="1" t="s">
        <v>96</v>
      </c>
      <c r="BD190" s="1" t="s">
        <v>97</v>
      </c>
      <c r="BE190" s="1" t="s">
        <v>1036</v>
      </c>
      <c r="BF190" s="1"/>
      <c r="BG190" s="1"/>
      <c r="BH190" s="1"/>
      <c r="BI190" s="1" t="s">
        <v>53</v>
      </c>
      <c r="BJ190" s="1" t="s">
        <v>53</v>
      </c>
      <c r="BK190" s="1"/>
      <c r="BL190" s="1" t="s">
        <v>98</v>
      </c>
      <c r="BM190" s="1"/>
      <c r="BN190" s="1" t="s">
        <v>106</v>
      </c>
      <c r="BO190" s="1" t="s">
        <v>180</v>
      </c>
      <c r="BP190" s="1" t="s">
        <v>180</v>
      </c>
      <c r="BQ190" s="1" t="s">
        <v>106</v>
      </c>
      <c r="BR190" s="1" t="s">
        <v>180</v>
      </c>
      <c r="BS190" s="1" t="s">
        <v>180</v>
      </c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>
        <v>14</v>
      </c>
      <c r="CE190" s="1" t="s">
        <v>88</v>
      </c>
      <c r="CF190" s="1">
        <v>1313</v>
      </c>
      <c r="CG190" s="1" t="s">
        <v>994</v>
      </c>
      <c r="CH190" s="1">
        <v>935</v>
      </c>
      <c r="CI190" s="1">
        <v>1.6270900000000001E-3</v>
      </c>
      <c r="CJ190" s="1">
        <v>13</v>
      </c>
      <c r="CK190" s="1" t="s">
        <v>131</v>
      </c>
      <c r="CL190" s="1">
        <v>8</v>
      </c>
      <c r="CM190" s="1" t="s">
        <v>106</v>
      </c>
      <c r="CN190" s="1">
        <v>2</v>
      </c>
      <c r="CO190" s="1" t="s">
        <v>119</v>
      </c>
      <c r="CP190" s="1">
        <v>1</v>
      </c>
      <c r="CQ190" s="1" t="s">
        <v>106</v>
      </c>
      <c r="CR190" s="1">
        <v>1</v>
      </c>
      <c r="CS190" s="1" t="s">
        <v>106</v>
      </c>
      <c r="CT190" s="1" t="s">
        <v>118</v>
      </c>
      <c r="CU190" s="1">
        <v>2.1</v>
      </c>
      <c r="CV190" s="1" t="s">
        <v>119</v>
      </c>
      <c r="CW190" s="1">
        <v>0.5</v>
      </c>
      <c r="CX190" s="1">
        <v>2</v>
      </c>
      <c r="CY190" s="1" t="s">
        <v>106</v>
      </c>
    </row>
    <row r="191" spans="1:103" x14ac:dyDescent="0.25">
      <c r="A191" s="3">
        <v>45000</v>
      </c>
      <c r="B191" s="1">
        <v>257</v>
      </c>
      <c r="C191" s="1">
        <v>1513</v>
      </c>
      <c r="D191" s="1" t="s">
        <v>87</v>
      </c>
      <c r="E191" s="1" t="s">
        <v>995</v>
      </c>
      <c r="F191" s="1">
        <v>2023</v>
      </c>
      <c r="G191" s="7">
        <v>44976</v>
      </c>
      <c r="H191" s="1" t="s">
        <v>104</v>
      </c>
      <c r="I191" s="1" t="s">
        <v>150</v>
      </c>
      <c r="J191" s="1" t="s">
        <v>1298</v>
      </c>
      <c r="K191" s="1" t="s">
        <v>996</v>
      </c>
      <c r="L191" s="1" t="s">
        <v>1207</v>
      </c>
      <c r="M191" s="1">
        <v>3</v>
      </c>
      <c r="N191" s="1" t="s">
        <v>125</v>
      </c>
      <c r="O191" s="1" t="s">
        <v>173</v>
      </c>
      <c r="P191" s="1">
        <v>0.2</v>
      </c>
      <c r="Q191" s="1" t="s">
        <v>106</v>
      </c>
      <c r="R191" s="1">
        <v>0.25</v>
      </c>
      <c r="S191" s="1" t="s">
        <v>106</v>
      </c>
      <c r="T191" s="1">
        <v>1</v>
      </c>
      <c r="U191" s="1" t="s">
        <v>106</v>
      </c>
      <c r="V191" s="1" t="s">
        <v>104</v>
      </c>
      <c r="W191" s="1">
        <v>8</v>
      </c>
      <c r="X191" s="1" t="s">
        <v>180</v>
      </c>
      <c r="Y191" s="1">
        <v>0.25</v>
      </c>
      <c r="Z191" s="1" t="s">
        <v>106</v>
      </c>
      <c r="AA191" s="1">
        <v>2</v>
      </c>
      <c r="AB191" s="1">
        <v>0.25</v>
      </c>
      <c r="AC191" s="1">
        <v>16</v>
      </c>
      <c r="AD191" s="1" t="s">
        <v>180</v>
      </c>
      <c r="AE191" s="1">
        <v>2</v>
      </c>
      <c r="AF191" s="1" t="s">
        <v>106</v>
      </c>
      <c r="AG191" s="1">
        <v>160</v>
      </c>
      <c r="AH191" s="1" t="s">
        <v>180</v>
      </c>
      <c r="AI191" s="1">
        <f t="shared" si="3"/>
        <v>3</v>
      </c>
      <c r="AJ191" s="1" t="s">
        <v>88</v>
      </c>
      <c r="AK191" s="1" t="s">
        <v>997</v>
      </c>
      <c r="AL191" s="1" t="s">
        <v>175</v>
      </c>
      <c r="AM191" s="1">
        <v>2141686</v>
      </c>
      <c r="AN191" s="1">
        <v>64</v>
      </c>
      <c r="AO191" s="1">
        <v>512</v>
      </c>
      <c r="AP191" s="1">
        <v>255631</v>
      </c>
      <c r="AQ191" s="1">
        <v>33463</v>
      </c>
      <c r="AR191" s="1">
        <v>123978</v>
      </c>
      <c r="AS191" s="1">
        <v>299</v>
      </c>
      <c r="AT191" s="1">
        <v>39.6</v>
      </c>
      <c r="AU191" s="1" t="s">
        <v>998</v>
      </c>
      <c r="AV191" s="1">
        <v>2</v>
      </c>
      <c r="AW191" s="1">
        <v>5</v>
      </c>
      <c r="AX191" s="1">
        <v>4</v>
      </c>
      <c r="AY191" s="1">
        <v>12</v>
      </c>
      <c r="AZ191" s="1">
        <v>17</v>
      </c>
      <c r="BA191" s="1">
        <v>21</v>
      </c>
      <c r="BB191" s="1">
        <v>773</v>
      </c>
      <c r="BC191" s="1" t="s">
        <v>96</v>
      </c>
      <c r="BD191" s="1" t="s">
        <v>97</v>
      </c>
      <c r="BE191" s="1" t="s">
        <v>1036</v>
      </c>
      <c r="BF191" s="1"/>
      <c r="BG191" s="1"/>
      <c r="BH191" s="1"/>
      <c r="BI191" s="1" t="s">
        <v>54</v>
      </c>
      <c r="BJ191" s="1"/>
      <c r="BK191" s="1" t="s">
        <v>54</v>
      </c>
      <c r="BL191" s="1" t="s">
        <v>98</v>
      </c>
      <c r="BM191" s="1"/>
      <c r="BN191" s="1" t="s">
        <v>106</v>
      </c>
      <c r="BO191" s="1" t="s">
        <v>106</v>
      </c>
      <c r="BP191" s="1" t="s">
        <v>180</v>
      </c>
      <c r="BQ191" s="1" t="s">
        <v>106</v>
      </c>
      <c r="BR191" s="1" t="s">
        <v>180</v>
      </c>
      <c r="BS191" s="1" t="s">
        <v>180</v>
      </c>
      <c r="BT191" s="1" t="s">
        <v>999</v>
      </c>
      <c r="BU191" s="1" t="s">
        <v>100</v>
      </c>
      <c r="BV191" s="1" t="s">
        <v>101</v>
      </c>
      <c r="BW191" s="1" t="s">
        <v>102</v>
      </c>
      <c r="BX191" s="1">
        <v>99.834000000000003</v>
      </c>
      <c r="BY191" s="1">
        <v>100</v>
      </c>
      <c r="BZ191" s="1">
        <v>132846</v>
      </c>
      <c r="CA191" s="1">
        <v>134051</v>
      </c>
      <c r="CB191" s="1">
        <v>1206</v>
      </c>
      <c r="CC191" s="1">
        <v>1</v>
      </c>
      <c r="CD191" s="1">
        <v>14</v>
      </c>
      <c r="CE191" s="1" t="s">
        <v>88</v>
      </c>
      <c r="CF191" s="1">
        <v>1313</v>
      </c>
      <c r="CG191" s="1" t="s">
        <v>994</v>
      </c>
      <c r="CH191" s="1">
        <v>936</v>
      </c>
      <c r="CI191" s="1">
        <v>1.6007899999999999E-3</v>
      </c>
      <c r="CJ191" s="1">
        <v>24</v>
      </c>
      <c r="CK191" s="1" t="s">
        <v>131</v>
      </c>
      <c r="CL191" s="1" t="s">
        <v>131</v>
      </c>
      <c r="CM191" s="1" t="s">
        <v>106</v>
      </c>
      <c r="CN191" s="1">
        <v>0.5</v>
      </c>
      <c r="CO191" s="1" t="s">
        <v>106</v>
      </c>
      <c r="CP191" s="1">
        <v>0.5</v>
      </c>
      <c r="CQ191" s="1" t="s">
        <v>106</v>
      </c>
      <c r="CR191" s="1">
        <v>0.25</v>
      </c>
      <c r="CS191" s="1" t="s">
        <v>106</v>
      </c>
      <c r="CT191" s="1" t="s">
        <v>106</v>
      </c>
      <c r="CU191" s="1">
        <v>0.5</v>
      </c>
      <c r="CV191" s="1" t="s">
        <v>106</v>
      </c>
      <c r="CW191" s="1">
        <v>0.12</v>
      </c>
      <c r="CX191" s="1">
        <v>0.5</v>
      </c>
      <c r="CY191" s="1" t="s">
        <v>106</v>
      </c>
    </row>
    <row r="192" spans="1:103" x14ac:dyDescent="0.25">
      <c r="A192" s="3">
        <v>45000</v>
      </c>
      <c r="B192" s="1">
        <v>259</v>
      </c>
      <c r="C192" s="1">
        <v>1910</v>
      </c>
      <c r="D192" s="1" t="s">
        <v>87</v>
      </c>
      <c r="E192" s="1" t="s">
        <v>1000</v>
      </c>
      <c r="F192" s="1">
        <v>2023</v>
      </c>
      <c r="G192" s="7">
        <v>44960</v>
      </c>
      <c r="H192" s="1" t="s">
        <v>104</v>
      </c>
      <c r="I192" s="1" t="s">
        <v>283</v>
      </c>
      <c r="J192" s="1" t="s">
        <v>1304</v>
      </c>
      <c r="K192" s="1" t="s">
        <v>1001</v>
      </c>
      <c r="L192" s="1" t="s">
        <v>1208</v>
      </c>
      <c r="M192" s="1">
        <v>62</v>
      </c>
      <c r="N192" s="1" t="s">
        <v>125</v>
      </c>
      <c r="O192" s="1" t="s">
        <v>92</v>
      </c>
      <c r="P192" s="1">
        <v>1</v>
      </c>
      <c r="Q192" s="1" t="s">
        <v>106</v>
      </c>
      <c r="R192" s="1">
        <v>1</v>
      </c>
      <c r="S192" s="1" t="s">
        <v>106</v>
      </c>
      <c r="T192" s="1">
        <v>8</v>
      </c>
      <c r="U192" s="1" t="s">
        <v>180</v>
      </c>
      <c r="V192" s="1" t="s">
        <v>104</v>
      </c>
      <c r="W192" s="1">
        <v>8</v>
      </c>
      <c r="X192" s="1" t="s">
        <v>180</v>
      </c>
      <c r="Y192" s="1">
        <v>1</v>
      </c>
      <c r="Z192" s="1" t="s">
        <v>180</v>
      </c>
      <c r="AA192" s="1">
        <v>2</v>
      </c>
      <c r="AB192" s="1">
        <v>0.5</v>
      </c>
      <c r="AC192" s="1">
        <v>16</v>
      </c>
      <c r="AD192" s="1" t="s">
        <v>180</v>
      </c>
      <c r="AE192" s="1">
        <v>2</v>
      </c>
      <c r="AF192" s="1" t="s">
        <v>106</v>
      </c>
      <c r="AG192" s="1">
        <v>80</v>
      </c>
      <c r="AH192" s="1" t="s">
        <v>180</v>
      </c>
      <c r="AI192" s="1">
        <f t="shared" si="3"/>
        <v>5</v>
      </c>
      <c r="AJ192" s="1" t="s">
        <v>88</v>
      </c>
      <c r="AK192" s="1" t="s">
        <v>1002</v>
      </c>
      <c r="AL192" s="1">
        <v>10</v>
      </c>
      <c r="AM192" s="1">
        <v>2084995</v>
      </c>
      <c r="AN192" s="1">
        <v>35</v>
      </c>
      <c r="AO192" s="1">
        <v>588</v>
      </c>
      <c r="AP192" s="1">
        <v>427343</v>
      </c>
      <c r="AQ192" s="1">
        <v>59571</v>
      </c>
      <c r="AR192" s="1">
        <v>180493</v>
      </c>
      <c r="AS192" s="1">
        <v>689</v>
      </c>
      <c r="AT192" s="1">
        <v>39.6</v>
      </c>
      <c r="AU192" s="1">
        <v>13727</v>
      </c>
      <c r="AV192" s="1">
        <v>12</v>
      </c>
      <c r="AW192" s="1">
        <v>19</v>
      </c>
      <c r="AX192" s="1">
        <v>2</v>
      </c>
      <c r="AY192" s="1">
        <v>1</v>
      </c>
      <c r="AZ192" s="1">
        <v>6</v>
      </c>
      <c r="BA192" s="1">
        <v>22</v>
      </c>
      <c r="BB192" s="1">
        <v>26</v>
      </c>
      <c r="BC192" s="1" t="s">
        <v>96</v>
      </c>
      <c r="BD192" s="1" t="s">
        <v>97</v>
      </c>
      <c r="BE192" s="1" t="s">
        <v>1036</v>
      </c>
      <c r="BF192" s="1"/>
      <c r="BG192" s="1"/>
      <c r="BH192" s="1"/>
      <c r="BI192" s="1" t="s">
        <v>53</v>
      </c>
      <c r="BJ192" s="1" t="s">
        <v>53</v>
      </c>
      <c r="BK192" s="1"/>
      <c r="BL192" s="1" t="s">
        <v>98</v>
      </c>
      <c r="BM192" s="1"/>
      <c r="BN192" s="1" t="s">
        <v>106</v>
      </c>
      <c r="BO192" s="1" t="s">
        <v>180</v>
      </c>
      <c r="BP192" s="1" t="s">
        <v>180</v>
      </c>
      <c r="BQ192" s="1" t="s">
        <v>106</v>
      </c>
      <c r="BR192" s="1" t="s">
        <v>180</v>
      </c>
      <c r="BS192" s="1" t="s">
        <v>180</v>
      </c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 t="s">
        <v>283</v>
      </c>
      <c r="CE192" s="1" t="s">
        <v>104</v>
      </c>
      <c r="CF192" s="1">
        <v>1313</v>
      </c>
      <c r="CG192" s="1" t="s">
        <v>448</v>
      </c>
      <c r="CH192" s="1">
        <v>854</v>
      </c>
      <c r="CI192" s="1">
        <v>3.9058299999999999E-3</v>
      </c>
      <c r="CJ192" s="1">
        <v>17</v>
      </c>
      <c r="CK192" s="1">
        <v>16</v>
      </c>
      <c r="CL192" s="1">
        <v>205</v>
      </c>
      <c r="CM192" s="1" t="s">
        <v>106</v>
      </c>
      <c r="CN192" s="1">
        <v>1</v>
      </c>
      <c r="CO192" s="1" t="s">
        <v>106</v>
      </c>
      <c r="CP192" s="1">
        <v>0.5</v>
      </c>
      <c r="CQ192" s="1" t="s">
        <v>106</v>
      </c>
      <c r="CR192" s="1">
        <v>0.5</v>
      </c>
      <c r="CS192" s="1" t="s">
        <v>106</v>
      </c>
      <c r="CT192" s="1" t="s">
        <v>118</v>
      </c>
      <c r="CU192" s="1">
        <v>2.1</v>
      </c>
      <c r="CV192" s="1" t="s">
        <v>119</v>
      </c>
      <c r="CW192" s="1">
        <v>0.5</v>
      </c>
      <c r="CX192" s="1">
        <v>2</v>
      </c>
      <c r="CY192" s="1" t="s">
        <v>106</v>
      </c>
    </row>
    <row r="193" spans="1:103" x14ac:dyDescent="0.25">
      <c r="A193" s="3">
        <v>45000</v>
      </c>
      <c r="B193" s="1">
        <v>261</v>
      </c>
      <c r="C193" s="1">
        <v>1713</v>
      </c>
      <c r="D193" s="1" t="s">
        <v>87</v>
      </c>
      <c r="E193" s="1" t="s">
        <v>1003</v>
      </c>
      <c r="F193" s="1">
        <v>2023</v>
      </c>
      <c r="G193" s="7">
        <v>44981</v>
      </c>
      <c r="H193" s="1" t="s">
        <v>104</v>
      </c>
      <c r="I193" s="1" t="s">
        <v>283</v>
      </c>
      <c r="J193" s="1" t="s">
        <v>1305</v>
      </c>
      <c r="K193" s="1" t="s">
        <v>1004</v>
      </c>
      <c r="L193" s="1" t="s">
        <v>1209</v>
      </c>
      <c r="M193" s="1">
        <v>51</v>
      </c>
      <c r="N193" s="1" t="s">
        <v>91</v>
      </c>
      <c r="O193" s="1" t="s">
        <v>92</v>
      </c>
      <c r="P193" s="1">
        <v>1</v>
      </c>
      <c r="Q193" s="1" t="s">
        <v>106</v>
      </c>
      <c r="R193" s="1">
        <v>1</v>
      </c>
      <c r="S193" s="1" t="s">
        <v>106</v>
      </c>
      <c r="T193" s="1">
        <v>0.5</v>
      </c>
      <c r="U193" s="1" t="s">
        <v>106</v>
      </c>
      <c r="V193" s="1" t="s">
        <v>104</v>
      </c>
      <c r="W193" s="1">
        <v>8</v>
      </c>
      <c r="X193" s="1" t="s">
        <v>180</v>
      </c>
      <c r="Y193" s="1">
        <v>1</v>
      </c>
      <c r="Z193" s="1" t="s">
        <v>180</v>
      </c>
      <c r="AA193" s="1">
        <v>2</v>
      </c>
      <c r="AB193" s="1">
        <v>0.12</v>
      </c>
      <c r="AC193" s="1">
        <v>16</v>
      </c>
      <c r="AD193" s="1" t="s">
        <v>180</v>
      </c>
      <c r="AE193" s="1">
        <v>2</v>
      </c>
      <c r="AF193" s="1" t="s">
        <v>106</v>
      </c>
      <c r="AG193" s="1">
        <v>80</v>
      </c>
      <c r="AH193" s="1" t="s">
        <v>180</v>
      </c>
      <c r="AI193" s="1">
        <f t="shared" si="3"/>
        <v>4</v>
      </c>
      <c r="AJ193" s="1" t="s">
        <v>88</v>
      </c>
      <c r="AK193" s="1" t="s">
        <v>1005</v>
      </c>
      <c r="AL193" s="1" t="s">
        <v>175</v>
      </c>
      <c r="AM193" s="1">
        <v>2144696</v>
      </c>
      <c r="AN193" s="1">
        <v>67</v>
      </c>
      <c r="AO193" s="1">
        <v>513</v>
      </c>
      <c r="AP193" s="1">
        <v>294813</v>
      </c>
      <c r="AQ193" s="1">
        <v>32010</v>
      </c>
      <c r="AR193" s="1">
        <v>86572</v>
      </c>
      <c r="AS193" s="1">
        <v>196</v>
      </c>
      <c r="AT193" s="1">
        <v>39.5</v>
      </c>
      <c r="AU193" s="1">
        <v>1710</v>
      </c>
      <c r="AV193" s="1">
        <v>2</v>
      </c>
      <c r="AW193" s="1">
        <v>5</v>
      </c>
      <c r="AX193" s="1">
        <v>36</v>
      </c>
      <c r="AY193" s="1">
        <v>12</v>
      </c>
      <c r="AZ193" s="1">
        <v>17</v>
      </c>
      <c r="BA193" s="1">
        <v>21</v>
      </c>
      <c r="BB193" s="1">
        <v>26</v>
      </c>
      <c r="BC193" s="1" t="s">
        <v>96</v>
      </c>
      <c r="BD193" s="1" t="s">
        <v>97</v>
      </c>
      <c r="BE193" s="1" t="s">
        <v>1036</v>
      </c>
      <c r="BF193" s="1"/>
      <c r="BG193" s="1"/>
      <c r="BH193" s="1"/>
      <c r="BI193" s="1" t="s">
        <v>53</v>
      </c>
      <c r="BJ193" s="1" t="s">
        <v>53</v>
      </c>
      <c r="BK193" s="1"/>
      <c r="BL193" s="1" t="s">
        <v>128</v>
      </c>
      <c r="BM193" s="1"/>
      <c r="BN193" s="1" t="s">
        <v>106</v>
      </c>
      <c r="BO193" s="1" t="s">
        <v>180</v>
      </c>
      <c r="BP193" s="1" t="s">
        <v>180</v>
      </c>
      <c r="BQ193" s="1" t="s">
        <v>106</v>
      </c>
      <c r="BR193" s="1" t="s">
        <v>180</v>
      </c>
      <c r="BS193" s="1" t="s">
        <v>180</v>
      </c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 t="s">
        <v>283</v>
      </c>
      <c r="CE193" s="1" t="s">
        <v>104</v>
      </c>
      <c r="CF193" s="1">
        <v>1313</v>
      </c>
      <c r="CG193" s="1" t="s">
        <v>1006</v>
      </c>
      <c r="CH193" s="1">
        <v>873</v>
      </c>
      <c r="CI193" s="1">
        <v>3.34352E-3</v>
      </c>
      <c r="CJ193" s="1">
        <v>147</v>
      </c>
      <c r="CK193" s="1">
        <v>16</v>
      </c>
      <c r="CL193" s="1">
        <v>8</v>
      </c>
      <c r="CM193" s="1" t="s">
        <v>106</v>
      </c>
      <c r="CN193" s="1">
        <v>1</v>
      </c>
      <c r="CO193" s="1" t="s">
        <v>119</v>
      </c>
      <c r="CP193" s="1">
        <v>1</v>
      </c>
      <c r="CQ193" s="1" t="s">
        <v>106</v>
      </c>
      <c r="CR193" s="1">
        <v>0.5</v>
      </c>
      <c r="CS193" s="1" t="s">
        <v>106</v>
      </c>
      <c r="CT193" s="1" t="s">
        <v>118</v>
      </c>
      <c r="CU193" s="1">
        <v>2.1</v>
      </c>
      <c r="CV193" s="1" t="s">
        <v>119</v>
      </c>
      <c r="CW193" s="1">
        <v>0.5</v>
      </c>
      <c r="CX193" s="1">
        <v>2</v>
      </c>
      <c r="CY193" s="1" t="s">
        <v>106</v>
      </c>
    </row>
    <row r="194" spans="1:103" x14ac:dyDescent="0.25">
      <c r="A194" s="3">
        <v>45000</v>
      </c>
      <c r="B194" s="1">
        <v>263</v>
      </c>
      <c r="C194" s="1">
        <v>2201</v>
      </c>
      <c r="D194" s="1" t="s">
        <v>87</v>
      </c>
      <c r="E194" s="1" t="s">
        <v>1007</v>
      </c>
      <c r="F194" s="1">
        <v>2023</v>
      </c>
      <c r="G194" s="7">
        <v>44996</v>
      </c>
      <c r="H194" s="1" t="s">
        <v>104</v>
      </c>
      <c r="I194" s="1" t="s">
        <v>116</v>
      </c>
      <c r="J194" s="1" t="s">
        <v>1307</v>
      </c>
      <c r="K194" s="1" t="s">
        <v>1008</v>
      </c>
      <c r="L194" s="1" t="s">
        <v>1210</v>
      </c>
      <c r="M194" s="1">
        <v>32</v>
      </c>
      <c r="N194" s="1" t="s">
        <v>91</v>
      </c>
      <c r="O194" s="1" t="s">
        <v>92</v>
      </c>
      <c r="P194" s="1">
        <v>4</v>
      </c>
      <c r="Q194" s="1" t="s">
        <v>180</v>
      </c>
      <c r="R194" s="1">
        <v>1</v>
      </c>
      <c r="S194" s="1" t="s">
        <v>106</v>
      </c>
      <c r="T194" s="1">
        <v>0.5</v>
      </c>
      <c r="U194" s="1" t="s">
        <v>106</v>
      </c>
      <c r="V194" s="1" t="s">
        <v>104</v>
      </c>
      <c r="W194" s="1">
        <v>8</v>
      </c>
      <c r="X194" s="1" t="s">
        <v>180</v>
      </c>
      <c r="Y194" s="1">
        <v>1</v>
      </c>
      <c r="Z194" s="1" t="s">
        <v>180</v>
      </c>
      <c r="AA194" s="1">
        <v>2</v>
      </c>
      <c r="AB194" s="1">
        <v>0.5</v>
      </c>
      <c r="AC194" s="1">
        <v>16</v>
      </c>
      <c r="AD194" s="1" t="s">
        <v>180</v>
      </c>
      <c r="AE194" s="1">
        <v>2</v>
      </c>
      <c r="AF194" s="1" t="s">
        <v>106</v>
      </c>
      <c r="AG194" s="1">
        <v>160</v>
      </c>
      <c r="AH194" s="1" t="s">
        <v>180</v>
      </c>
      <c r="AI194" s="1">
        <f t="shared" si="3"/>
        <v>5</v>
      </c>
      <c r="AJ194" s="1" t="s">
        <v>88</v>
      </c>
      <c r="AK194" s="1" t="s">
        <v>1009</v>
      </c>
      <c r="AL194" s="1">
        <v>1</v>
      </c>
      <c r="AM194" s="1">
        <v>2023015</v>
      </c>
      <c r="AN194" s="1">
        <v>42</v>
      </c>
      <c r="AO194" s="1">
        <v>511</v>
      </c>
      <c r="AP194" s="1">
        <v>350389</v>
      </c>
      <c r="AQ194" s="1">
        <v>48167</v>
      </c>
      <c r="AR194" s="1">
        <v>121053</v>
      </c>
      <c r="AS194" s="1">
        <v>292</v>
      </c>
      <c r="AT194" s="1">
        <v>39.799999999999997</v>
      </c>
      <c r="AU194" s="1">
        <v>320</v>
      </c>
      <c r="AV194" s="1">
        <v>4</v>
      </c>
      <c r="AW194" s="1">
        <v>16</v>
      </c>
      <c r="AX194" s="1">
        <v>19</v>
      </c>
      <c r="AY194" s="1">
        <v>15</v>
      </c>
      <c r="AZ194" s="1">
        <v>6</v>
      </c>
      <c r="BA194" s="1">
        <v>20</v>
      </c>
      <c r="BB194" s="1">
        <v>1</v>
      </c>
      <c r="BC194" s="1" t="s">
        <v>96</v>
      </c>
      <c r="BD194" s="1" t="s">
        <v>97</v>
      </c>
      <c r="BE194" s="1" t="s">
        <v>1036</v>
      </c>
      <c r="BF194" s="1"/>
      <c r="BG194" s="1"/>
      <c r="BH194" s="1"/>
      <c r="BI194" s="1" t="s">
        <v>1036</v>
      </c>
      <c r="BJ194" s="1" t="s">
        <v>53</v>
      </c>
      <c r="BK194" s="1" t="s">
        <v>54</v>
      </c>
      <c r="BL194" s="1"/>
      <c r="BM194" s="1"/>
      <c r="BN194" s="1" t="s">
        <v>106</v>
      </c>
      <c r="BO194" s="1" t="s">
        <v>180</v>
      </c>
      <c r="BP194" s="1" t="s">
        <v>180</v>
      </c>
      <c r="BQ194" s="1" t="s">
        <v>106</v>
      </c>
      <c r="BR194" s="1" t="s">
        <v>180</v>
      </c>
      <c r="BS194" s="1" t="s">
        <v>180</v>
      </c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 t="s">
        <v>116</v>
      </c>
      <c r="CE194" s="1" t="s">
        <v>88</v>
      </c>
      <c r="CF194" s="1">
        <v>1313</v>
      </c>
      <c r="CG194" s="1" t="s">
        <v>1010</v>
      </c>
      <c r="CH194" s="1">
        <v>994</v>
      </c>
      <c r="CI194" s="1">
        <v>1.4350300000000001E-4</v>
      </c>
      <c r="CJ194" s="1">
        <v>13</v>
      </c>
      <c r="CK194" s="1">
        <v>11</v>
      </c>
      <c r="CL194" s="1">
        <v>16</v>
      </c>
      <c r="CM194" s="1" t="s">
        <v>118</v>
      </c>
      <c r="CN194" s="1">
        <v>8</v>
      </c>
      <c r="CO194" s="1" t="s">
        <v>118</v>
      </c>
      <c r="CP194" s="1">
        <v>2</v>
      </c>
      <c r="CQ194" s="1" t="s">
        <v>119</v>
      </c>
      <c r="CR194" s="1">
        <v>2</v>
      </c>
      <c r="CS194" s="1" t="s">
        <v>180</v>
      </c>
      <c r="CT194" s="1" t="s">
        <v>118</v>
      </c>
      <c r="CU194" s="1">
        <v>2.1</v>
      </c>
      <c r="CV194" s="1" t="s">
        <v>118</v>
      </c>
      <c r="CW194" s="1">
        <v>1</v>
      </c>
      <c r="CX194" s="1">
        <v>4</v>
      </c>
      <c r="CY194" s="1" t="s">
        <v>180</v>
      </c>
    </row>
    <row r="195" spans="1:103" x14ac:dyDescent="0.25">
      <c r="A195" s="3">
        <v>45029</v>
      </c>
      <c r="B195" s="1">
        <v>265</v>
      </c>
      <c r="C195" s="1">
        <v>2559</v>
      </c>
      <c r="D195" s="1" t="s">
        <v>87</v>
      </c>
      <c r="E195" s="1" t="s">
        <v>1011</v>
      </c>
      <c r="F195" s="1">
        <v>2023</v>
      </c>
      <c r="G195" s="7">
        <v>45007</v>
      </c>
      <c r="H195" s="1" t="s">
        <v>104</v>
      </c>
      <c r="I195" s="1" t="s">
        <v>631</v>
      </c>
      <c r="J195" s="1" t="s">
        <v>1312</v>
      </c>
      <c r="K195" s="1" t="s">
        <v>1012</v>
      </c>
      <c r="L195" s="1" t="s">
        <v>1211</v>
      </c>
      <c r="M195" s="1">
        <v>58</v>
      </c>
      <c r="N195" s="1" t="s">
        <v>125</v>
      </c>
      <c r="O195" s="1" t="s">
        <v>92</v>
      </c>
      <c r="P195" s="1">
        <v>2</v>
      </c>
      <c r="Q195" s="1" t="s">
        <v>106</v>
      </c>
      <c r="R195" s="1">
        <v>2</v>
      </c>
      <c r="S195" s="1" t="s">
        <v>180</v>
      </c>
      <c r="T195" s="1">
        <v>0.5</v>
      </c>
      <c r="U195" s="1" t="s">
        <v>106</v>
      </c>
      <c r="V195" s="1" t="s">
        <v>104</v>
      </c>
      <c r="W195" s="1">
        <v>8</v>
      </c>
      <c r="X195" s="1" t="s">
        <v>180</v>
      </c>
      <c r="Y195" s="1">
        <v>1</v>
      </c>
      <c r="Z195" s="1" t="s">
        <v>180</v>
      </c>
      <c r="AA195" s="1">
        <v>2</v>
      </c>
      <c r="AB195" s="1">
        <v>0.5</v>
      </c>
      <c r="AC195" s="1">
        <v>16</v>
      </c>
      <c r="AD195" s="1" t="s">
        <v>180</v>
      </c>
      <c r="AE195" s="1">
        <v>2</v>
      </c>
      <c r="AF195" s="1" t="s">
        <v>106</v>
      </c>
      <c r="AG195" s="1">
        <v>160</v>
      </c>
      <c r="AH195" s="1" t="s">
        <v>180</v>
      </c>
      <c r="AI195" s="1">
        <f t="shared" ref="AI195:AI198" si="4">COUNTIF(P195:AH195, "NS")</f>
        <v>5</v>
      </c>
      <c r="AJ195" s="1" t="s">
        <v>88</v>
      </c>
      <c r="AK195" s="1" t="s">
        <v>1013</v>
      </c>
      <c r="AL195" s="1">
        <v>1</v>
      </c>
      <c r="AM195" s="1">
        <v>2062376</v>
      </c>
      <c r="AN195" s="1">
        <v>56</v>
      </c>
      <c r="AO195" s="1">
        <v>511</v>
      </c>
      <c r="AP195" s="1">
        <v>276971</v>
      </c>
      <c r="AQ195" s="1">
        <v>36828</v>
      </c>
      <c r="AR195" s="1">
        <v>78952</v>
      </c>
      <c r="AS195" s="1">
        <v>389</v>
      </c>
      <c r="AT195" s="1">
        <v>39.700000000000003</v>
      </c>
      <c r="AU195" s="1">
        <v>320</v>
      </c>
      <c r="AV195" s="1">
        <v>4</v>
      </c>
      <c r="AW195" s="1">
        <v>16</v>
      </c>
      <c r="AX195" s="1">
        <v>19</v>
      </c>
      <c r="AY195" s="1">
        <v>15</v>
      </c>
      <c r="AZ195" s="1">
        <v>6</v>
      </c>
      <c r="BA195" s="1">
        <v>20</v>
      </c>
      <c r="BB195" s="1">
        <v>1</v>
      </c>
      <c r="BC195" s="1" t="s">
        <v>96</v>
      </c>
      <c r="BD195" s="1" t="s">
        <v>97</v>
      </c>
      <c r="BE195" s="1" t="s">
        <v>1036</v>
      </c>
      <c r="BF195" s="1"/>
      <c r="BG195" s="1"/>
      <c r="BH195" s="1"/>
      <c r="BI195" s="1" t="s">
        <v>1036</v>
      </c>
      <c r="BJ195" s="1" t="s">
        <v>53</v>
      </c>
      <c r="BK195" s="1" t="s">
        <v>54</v>
      </c>
      <c r="BL195" s="1"/>
      <c r="BM195" s="1"/>
      <c r="BN195" s="1" t="s">
        <v>106</v>
      </c>
      <c r="BO195" s="1" t="s">
        <v>180</v>
      </c>
      <c r="BP195" s="1" t="s">
        <v>180</v>
      </c>
      <c r="BQ195" s="1" t="s">
        <v>106</v>
      </c>
      <c r="BR195" s="1" t="s">
        <v>180</v>
      </c>
      <c r="BS195" s="1" t="s">
        <v>180</v>
      </c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 t="s">
        <v>129</v>
      </c>
      <c r="CE195" s="1" t="s">
        <v>88</v>
      </c>
      <c r="CF195" s="1">
        <v>1313</v>
      </c>
      <c r="CG195" s="1" t="s">
        <v>1014</v>
      </c>
      <c r="CH195" s="1">
        <v>987</v>
      </c>
      <c r="CI195" s="1">
        <v>3.1257300000000002E-4</v>
      </c>
      <c r="CJ195" s="1">
        <v>13</v>
      </c>
      <c r="CK195" s="1">
        <v>11</v>
      </c>
      <c r="CL195" s="1">
        <v>16</v>
      </c>
      <c r="CM195" s="1" t="s">
        <v>118</v>
      </c>
      <c r="CN195" s="1">
        <v>8</v>
      </c>
      <c r="CO195" s="1" t="s">
        <v>118</v>
      </c>
      <c r="CP195" s="1">
        <v>2</v>
      </c>
      <c r="CQ195" s="1" t="s">
        <v>119</v>
      </c>
      <c r="CR195" s="1">
        <v>2</v>
      </c>
      <c r="CS195" s="1" t="s">
        <v>180</v>
      </c>
      <c r="CT195" s="1" t="s">
        <v>118</v>
      </c>
      <c r="CU195" s="1">
        <v>2.1</v>
      </c>
      <c r="CV195" s="1" t="s">
        <v>118</v>
      </c>
      <c r="CW195" s="1">
        <v>1</v>
      </c>
      <c r="CX195" s="1">
        <v>4</v>
      </c>
      <c r="CY195" s="1" t="s">
        <v>180</v>
      </c>
    </row>
    <row r="196" spans="1:103" x14ac:dyDescent="0.25">
      <c r="A196" s="3">
        <v>45029</v>
      </c>
      <c r="B196" s="1">
        <v>266</v>
      </c>
      <c r="C196" s="1">
        <v>2639</v>
      </c>
      <c r="D196" s="1" t="s">
        <v>87</v>
      </c>
      <c r="E196" s="1" t="s">
        <v>1015</v>
      </c>
      <c r="F196" s="1">
        <v>2023</v>
      </c>
      <c r="G196" s="7">
        <v>45009</v>
      </c>
      <c r="H196" s="1" t="s">
        <v>104</v>
      </c>
      <c r="I196" s="1" t="s">
        <v>686</v>
      </c>
      <c r="J196" s="1" t="s">
        <v>1308</v>
      </c>
      <c r="K196" s="1" t="s">
        <v>1016</v>
      </c>
      <c r="L196" s="1" t="s">
        <v>1212</v>
      </c>
      <c r="M196" s="1">
        <v>42</v>
      </c>
      <c r="N196" s="1" t="s">
        <v>125</v>
      </c>
      <c r="O196" s="1" t="s">
        <v>92</v>
      </c>
      <c r="P196" s="1">
        <v>2</v>
      </c>
      <c r="Q196" s="1" t="s">
        <v>106</v>
      </c>
      <c r="R196" s="1">
        <v>1</v>
      </c>
      <c r="S196" s="1" t="s">
        <v>106</v>
      </c>
      <c r="T196" s="1">
        <v>1</v>
      </c>
      <c r="U196" s="1" t="s">
        <v>106</v>
      </c>
      <c r="V196" s="1" t="s">
        <v>104</v>
      </c>
      <c r="W196" s="1">
        <v>4</v>
      </c>
      <c r="X196" s="1" t="s">
        <v>180</v>
      </c>
      <c r="Y196" s="1">
        <v>1</v>
      </c>
      <c r="Z196" s="1" t="s">
        <v>180</v>
      </c>
      <c r="AA196" s="1">
        <v>2</v>
      </c>
      <c r="AB196" s="1">
        <v>0.5</v>
      </c>
      <c r="AC196" s="1">
        <v>16</v>
      </c>
      <c r="AD196" s="1" t="s">
        <v>180</v>
      </c>
      <c r="AE196" s="1">
        <v>2</v>
      </c>
      <c r="AF196" s="1" t="s">
        <v>106</v>
      </c>
      <c r="AG196" s="1">
        <v>160</v>
      </c>
      <c r="AH196" s="1" t="s">
        <v>180</v>
      </c>
      <c r="AI196" s="1">
        <f t="shared" si="4"/>
        <v>4</v>
      </c>
      <c r="AJ196" s="1" t="s">
        <v>88</v>
      </c>
      <c r="AK196" s="1" t="s">
        <v>1017</v>
      </c>
      <c r="AL196" s="1">
        <v>10</v>
      </c>
      <c r="AM196" s="1">
        <v>2121248</v>
      </c>
      <c r="AN196" s="1">
        <v>40</v>
      </c>
      <c r="AO196" s="1">
        <v>541</v>
      </c>
      <c r="AP196" s="1">
        <v>420616</v>
      </c>
      <c r="AQ196" s="1">
        <v>53031</v>
      </c>
      <c r="AR196" s="1">
        <v>130916</v>
      </c>
      <c r="AS196" s="1">
        <v>694</v>
      </c>
      <c r="AT196" s="1">
        <v>39.5</v>
      </c>
      <c r="AU196" s="1" t="s">
        <v>1018</v>
      </c>
      <c r="AV196" s="1">
        <v>12</v>
      </c>
      <c r="AW196" s="1">
        <v>19</v>
      </c>
      <c r="AX196" s="1">
        <v>54</v>
      </c>
      <c r="AY196" s="1">
        <v>17</v>
      </c>
      <c r="AZ196" s="1">
        <v>6</v>
      </c>
      <c r="BA196" s="1">
        <v>115</v>
      </c>
      <c r="BB196" s="1">
        <v>14</v>
      </c>
      <c r="BC196" s="1" t="s">
        <v>96</v>
      </c>
      <c r="BD196" s="1" t="s">
        <v>97</v>
      </c>
      <c r="BE196" s="1" t="s">
        <v>1036</v>
      </c>
      <c r="BF196" s="1"/>
      <c r="BG196" s="1"/>
      <c r="BH196" s="1"/>
      <c r="BI196" s="1" t="s">
        <v>54</v>
      </c>
      <c r="BJ196" s="1"/>
      <c r="BK196" s="1" t="s">
        <v>54</v>
      </c>
      <c r="BL196" s="1" t="s">
        <v>98</v>
      </c>
      <c r="BM196" s="1"/>
      <c r="BN196" s="1" t="s">
        <v>106</v>
      </c>
      <c r="BO196" s="1" t="s">
        <v>106</v>
      </c>
      <c r="BP196" s="1" t="s">
        <v>180</v>
      </c>
      <c r="BQ196" s="1" t="s">
        <v>106</v>
      </c>
      <c r="BR196" s="1" t="s">
        <v>180</v>
      </c>
      <c r="BS196" s="1" t="s">
        <v>180</v>
      </c>
      <c r="BT196" s="1" t="s">
        <v>1019</v>
      </c>
      <c r="BU196" s="1" t="s">
        <v>100</v>
      </c>
      <c r="BV196" s="1" t="s">
        <v>101</v>
      </c>
      <c r="BW196" s="1" t="s">
        <v>102</v>
      </c>
      <c r="BX196" s="1">
        <v>99.834000000000003</v>
      </c>
      <c r="BY196" s="1">
        <v>100</v>
      </c>
      <c r="BZ196" s="1">
        <v>31502</v>
      </c>
      <c r="CA196" s="1">
        <v>32707</v>
      </c>
      <c r="CB196" s="1">
        <v>1</v>
      </c>
      <c r="CC196" s="1">
        <v>1206</v>
      </c>
      <c r="CD196" s="1" t="s">
        <v>107</v>
      </c>
      <c r="CE196" s="1" t="s">
        <v>104</v>
      </c>
      <c r="CF196" s="1">
        <v>1313</v>
      </c>
      <c r="CG196" s="1" t="s">
        <v>1020</v>
      </c>
      <c r="CH196" s="1">
        <v>838</v>
      </c>
      <c r="CI196" s="1">
        <v>4.3937200000000003E-3</v>
      </c>
      <c r="CJ196" s="1">
        <v>17</v>
      </c>
      <c r="CK196" s="1" t="s">
        <v>131</v>
      </c>
      <c r="CL196" s="1">
        <v>8</v>
      </c>
      <c r="CM196" s="1" t="s">
        <v>106</v>
      </c>
      <c r="CN196" s="1">
        <v>1</v>
      </c>
      <c r="CO196" s="1" t="s">
        <v>106</v>
      </c>
      <c r="CP196" s="1">
        <v>0.5</v>
      </c>
      <c r="CQ196" s="1" t="s">
        <v>106</v>
      </c>
      <c r="CR196" s="1">
        <v>0.5</v>
      </c>
      <c r="CS196" s="1" t="s">
        <v>106</v>
      </c>
      <c r="CT196" s="1" t="s">
        <v>118</v>
      </c>
      <c r="CU196" s="1">
        <v>2.1</v>
      </c>
      <c r="CV196" s="1" t="s">
        <v>119</v>
      </c>
      <c r="CW196" s="1">
        <v>0.5</v>
      </c>
      <c r="CX196" s="1">
        <v>2</v>
      </c>
      <c r="CY196" s="1" t="s">
        <v>106</v>
      </c>
    </row>
    <row r="197" spans="1:103" x14ac:dyDescent="0.25">
      <c r="A197" s="3">
        <v>45029</v>
      </c>
      <c r="B197" s="1">
        <v>267</v>
      </c>
      <c r="C197" s="1">
        <v>2634</v>
      </c>
      <c r="D197" s="1" t="s">
        <v>87</v>
      </c>
      <c r="E197" s="1" t="s">
        <v>1021</v>
      </c>
      <c r="F197" s="1">
        <v>2023</v>
      </c>
      <c r="G197" s="7">
        <v>45008</v>
      </c>
      <c r="H197" s="1" t="s">
        <v>104</v>
      </c>
      <c r="I197" s="1" t="s">
        <v>150</v>
      </c>
      <c r="J197" s="1" t="s">
        <v>1309</v>
      </c>
      <c r="K197" s="1" t="s">
        <v>1022</v>
      </c>
      <c r="L197" s="1" t="s">
        <v>1213</v>
      </c>
      <c r="M197" s="1">
        <v>63</v>
      </c>
      <c r="N197" s="1" t="s">
        <v>91</v>
      </c>
      <c r="O197" s="1" t="s">
        <v>1023</v>
      </c>
      <c r="P197" s="1">
        <v>1</v>
      </c>
      <c r="Q197" s="1" t="s">
        <v>106</v>
      </c>
      <c r="R197" s="1">
        <v>1</v>
      </c>
      <c r="S197" s="1" t="s">
        <v>106</v>
      </c>
      <c r="T197" s="1">
        <v>0.25</v>
      </c>
      <c r="U197" s="1" t="s">
        <v>106</v>
      </c>
      <c r="V197" s="1" t="s">
        <v>104</v>
      </c>
      <c r="W197" s="1">
        <v>8</v>
      </c>
      <c r="X197" s="1" t="s">
        <v>180</v>
      </c>
      <c r="Y197" s="1">
        <v>0.25</v>
      </c>
      <c r="Z197" s="1" t="s">
        <v>106</v>
      </c>
      <c r="AA197" s="1">
        <v>2</v>
      </c>
      <c r="AB197" s="1">
        <v>0.5</v>
      </c>
      <c r="AC197" s="1">
        <v>16</v>
      </c>
      <c r="AD197" s="1" t="s">
        <v>180</v>
      </c>
      <c r="AE197" s="1">
        <v>2</v>
      </c>
      <c r="AF197" s="1" t="s">
        <v>106</v>
      </c>
      <c r="AG197" s="1">
        <v>160</v>
      </c>
      <c r="AH197" s="1" t="s">
        <v>180</v>
      </c>
      <c r="AI197" s="1">
        <f t="shared" si="4"/>
        <v>3</v>
      </c>
      <c r="AJ197" s="1" t="s">
        <v>88</v>
      </c>
      <c r="AK197" s="1" t="s">
        <v>1024</v>
      </c>
      <c r="AL197" s="1">
        <v>6</v>
      </c>
      <c r="AM197" s="1">
        <v>2099574</v>
      </c>
      <c r="AN197" s="1">
        <v>60</v>
      </c>
      <c r="AO197" s="1">
        <v>504</v>
      </c>
      <c r="AP197" s="1">
        <v>258030</v>
      </c>
      <c r="AQ197" s="1">
        <v>34992</v>
      </c>
      <c r="AR197" s="1">
        <v>97452</v>
      </c>
      <c r="AS197" s="1">
        <v>693</v>
      </c>
      <c r="AT197" s="1">
        <v>39.6</v>
      </c>
      <c r="AU197" s="1">
        <v>11921</v>
      </c>
      <c r="AV197" s="1">
        <v>7</v>
      </c>
      <c r="AW197" s="1">
        <v>11</v>
      </c>
      <c r="AX197" s="1">
        <v>10</v>
      </c>
      <c r="AY197" s="1">
        <v>1</v>
      </c>
      <c r="AZ197" s="1">
        <v>6</v>
      </c>
      <c r="BA197" s="1">
        <v>667</v>
      </c>
      <c r="BB197" s="1">
        <v>1</v>
      </c>
      <c r="BC197" s="1" t="s">
        <v>96</v>
      </c>
      <c r="BD197" s="1" t="s">
        <v>97</v>
      </c>
      <c r="BE197" s="1" t="s">
        <v>1036</v>
      </c>
      <c r="BF197" s="1"/>
      <c r="BG197" s="1"/>
      <c r="BH197" s="1"/>
      <c r="BI197" s="1" t="s">
        <v>54</v>
      </c>
      <c r="BJ197" s="1"/>
      <c r="BK197" s="1" t="s">
        <v>54</v>
      </c>
      <c r="BL197" s="1" t="s">
        <v>98</v>
      </c>
      <c r="BM197" s="1"/>
      <c r="BN197" s="1" t="s">
        <v>106</v>
      </c>
      <c r="BO197" s="1" t="s">
        <v>106</v>
      </c>
      <c r="BP197" s="1" t="s">
        <v>180</v>
      </c>
      <c r="BQ197" s="1" t="s">
        <v>106</v>
      </c>
      <c r="BR197" s="1" t="s">
        <v>180</v>
      </c>
      <c r="BS197" s="1" t="s">
        <v>180</v>
      </c>
      <c r="BT197" s="1" t="s">
        <v>1025</v>
      </c>
      <c r="BU197" s="1" t="s">
        <v>100</v>
      </c>
      <c r="BV197" s="1" t="s">
        <v>101</v>
      </c>
      <c r="BW197" s="1" t="s">
        <v>102</v>
      </c>
      <c r="BX197" s="1">
        <v>100</v>
      </c>
      <c r="BY197" s="1">
        <v>100</v>
      </c>
      <c r="BZ197" s="1">
        <v>59380</v>
      </c>
      <c r="CA197" s="1">
        <v>60585</v>
      </c>
      <c r="CB197" s="1">
        <v>1206</v>
      </c>
      <c r="CC197" s="1">
        <v>1</v>
      </c>
      <c r="CD197" s="1" t="s">
        <v>201</v>
      </c>
      <c r="CE197" s="1" t="s">
        <v>88</v>
      </c>
      <c r="CF197" s="1">
        <v>1313</v>
      </c>
      <c r="CG197" s="1" t="s">
        <v>202</v>
      </c>
      <c r="CH197" s="1">
        <v>971</v>
      </c>
      <c r="CI197" s="1">
        <v>7.0584100000000002E-4</v>
      </c>
      <c r="CJ197" s="1">
        <v>17</v>
      </c>
      <c r="CK197" s="1">
        <v>12</v>
      </c>
      <c r="CL197" s="1">
        <v>8</v>
      </c>
      <c r="CM197" s="1" t="s">
        <v>106</v>
      </c>
      <c r="CN197" s="1">
        <v>1</v>
      </c>
      <c r="CO197" s="1" t="s">
        <v>106</v>
      </c>
      <c r="CP197" s="1">
        <v>0.5</v>
      </c>
      <c r="CQ197" s="1" t="s">
        <v>106</v>
      </c>
      <c r="CR197" s="1">
        <v>1</v>
      </c>
      <c r="CS197" s="1" t="s">
        <v>106</v>
      </c>
      <c r="CT197" s="1" t="s">
        <v>118</v>
      </c>
      <c r="CU197" s="1">
        <v>2.1</v>
      </c>
      <c r="CV197" s="1" t="s">
        <v>119</v>
      </c>
      <c r="CW197" s="1">
        <v>0.5</v>
      </c>
      <c r="CX197" s="1">
        <v>2</v>
      </c>
      <c r="CY197" s="1" t="s">
        <v>106</v>
      </c>
    </row>
    <row r="198" spans="1:103" x14ac:dyDescent="0.25">
      <c r="A198" s="3">
        <v>45029</v>
      </c>
      <c r="B198" s="1">
        <v>268</v>
      </c>
      <c r="C198" s="1" t="s">
        <v>1026</v>
      </c>
      <c r="D198" s="1" t="s">
        <v>121</v>
      </c>
      <c r="E198" s="1" t="s">
        <v>1027</v>
      </c>
      <c r="F198" s="1">
        <v>2023</v>
      </c>
      <c r="G198" s="7">
        <v>45009</v>
      </c>
      <c r="H198" s="1" t="s">
        <v>104</v>
      </c>
      <c r="I198" s="1" t="s">
        <v>686</v>
      </c>
      <c r="J198" s="1" t="s">
        <v>1310</v>
      </c>
      <c r="K198" s="1" t="s">
        <v>1028</v>
      </c>
      <c r="L198" s="1" t="s">
        <v>1214</v>
      </c>
      <c r="M198" s="1">
        <v>48</v>
      </c>
      <c r="N198" s="1" t="s">
        <v>91</v>
      </c>
      <c r="O198" s="1" t="s">
        <v>164</v>
      </c>
      <c r="P198" s="1">
        <v>0.12</v>
      </c>
      <c r="Q198" s="1" t="s">
        <v>106</v>
      </c>
      <c r="R198" s="1">
        <v>0.12</v>
      </c>
      <c r="S198" s="1" t="s">
        <v>106</v>
      </c>
      <c r="T198" s="1">
        <v>1</v>
      </c>
      <c r="U198" s="1" t="s">
        <v>106</v>
      </c>
      <c r="V198" s="1" t="s">
        <v>104</v>
      </c>
      <c r="W198" s="1">
        <v>8</v>
      </c>
      <c r="X198" s="1" t="s">
        <v>180</v>
      </c>
      <c r="Y198" s="1">
        <v>1</v>
      </c>
      <c r="Z198" s="1" t="s">
        <v>180</v>
      </c>
      <c r="AA198" s="1">
        <v>2</v>
      </c>
      <c r="AB198" s="1">
        <v>0.25</v>
      </c>
      <c r="AC198" s="1">
        <v>16</v>
      </c>
      <c r="AD198" s="1" t="s">
        <v>180</v>
      </c>
      <c r="AE198" s="1">
        <v>4</v>
      </c>
      <c r="AF198" s="1" t="s">
        <v>106</v>
      </c>
      <c r="AG198" s="1">
        <v>160</v>
      </c>
      <c r="AH198" s="1" t="s">
        <v>180</v>
      </c>
      <c r="AI198" s="1">
        <f t="shared" si="4"/>
        <v>4</v>
      </c>
      <c r="AJ198" s="1" t="s">
        <v>88</v>
      </c>
      <c r="AK198" s="1" t="s">
        <v>1029</v>
      </c>
      <c r="AL198" s="1">
        <v>10</v>
      </c>
      <c r="AM198" s="1">
        <v>2117940</v>
      </c>
      <c r="AN198" s="1">
        <v>33</v>
      </c>
      <c r="AO198" s="1">
        <v>501</v>
      </c>
      <c r="AP198" s="1">
        <v>336421</v>
      </c>
      <c r="AQ198" s="1">
        <v>64180</v>
      </c>
      <c r="AR198" s="1">
        <v>157064</v>
      </c>
      <c r="AS198" s="1">
        <v>497</v>
      </c>
      <c r="AT198" s="1">
        <v>39.5</v>
      </c>
      <c r="AU198" s="1">
        <v>1701</v>
      </c>
      <c r="AV198" s="1">
        <v>12</v>
      </c>
      <c r="AW198" s="1">
        <v>19</v>
      </c>
      <c r="AX198" s="1">
        <v>2</v>
      </c>
      <c r="AY198" s="1">
        <v>1</v>
      </c>
      <c r="AZ198" s="1">
        <v>6</v>
      </c>
      <c r="BA198" s="1">
        <v>22</v>
      </c>
      <c r="BB198" s="1">
        <v>14</v>
      </c>
      <c r="BC198" s="1" t="s">
        <v>96</v>
      </c>
      <c r="BD198" s="1" t="s">
        <v>97</v>
      </c>
      <c r="BE198" s="1" t="s">
        <v>1036</v>
      </c>
      <c r="BF198" s="1"/>
      <c r="BG198" s="1"/>
      <c r="BH198" s="1"/>
      <c r="BI198" s="1" t="s">
        <v>53</v>
      </c>
      <c r="BJ198" s="1" t="s">
        <v>53</v>
      </c>
      <c r="BK198" s="1"/>
      <c r="BL198" s="1" t="s">
        <v>115</v>
      </c>
      <c r="BM198" s="1"/>
      <c r="BN198" s="1" t="s">
        <v>106</v>
      </c>
      <c r="BO198" s="1" t="s">
        <v>180</v>
      </c>
      <c r="BP198" s="1" t="s">
        <v>180</v>
      </c>
      <c r="BQ198" s="1" t="s">
        <v>106</v>
      </c>
      <c r="BR198" s="1" t="s">
        <v>180</v>
      </c>
      <c r="BS198" s="1" t="s">
        <v>180</v>
      </c>
      <c r="BT198" s="1" t="s">
        <v>1030</v>
      </c>
      <c r="BU198" s="1" t="s">
        <v>1031</v>
      </c>
      <c r="BV198" s="1" t="s">
        <v>195</v>
      </c>
      <c r="BW198" s="1" t="s">
        <v>1032</v>
      </c>
      <c r="BX198" s="1">
        <v>94.634</v>
      </c>
      <c r="BY198" s="1">
        <v>100</v>
      </c>
      <c r="BZ198" s="1">
        <v>999</v>
      </c>
      <c r="CA198" s="1">
        <v>1967</v>
      </c>
      <c r="CB198" s="1">
        <v>969</v>
      </c>
      <c r="CC198" s="1">
        <v>1</v>
      </c>
      <c r="CD198" s="1" t="s">
        <v>189</v>
      </c>
      <c r="CE198" s="1" t="s">
        <v>88</v>
      </c>
      <c r="CF198" s="1">
        <v>1313</v>
      </c>
      <c r="CG198" s="1" t="s">
        <v>1033</v>
      </c>
      <c r="CH198" s="1">
        <v>970</v>
      </c>
      <c r="CI198" s="1">
        <v>7.3074100000000003E-4</v>
      </c>
      <c r="CJ198" s="1">
        <v>0</v>
      </c>
      <c r="CK198" s="1">
        <v>15</v>
      </c>
      <c r="CL198" s="1">
        <v>22</v>
      </c>
      <c r="CM198" s="1" t="s">
        <v>106</v>
      </c>
      <c r="CN198" s="1">
        <v>0.12</v>
      </c>
      <c r="CO198" s="1" t="s">
        <v>106</v>
      </c>
      <c r="CP198" s="1">
        <v>0.5</v>
      </c>
      <c r="CQ198" s="1" t="s">
        <v>106</v>
      </c>
      <c r="CR198" s="1">
        <v>0.12</v>
      </c>
      <c r="CS198" s="1" t="s">
        <v>106</v>
      </c>
      <c r="CT198" s="1" t="s">
        <v>106</v>
      </c>
      <c r="CU198" s="1">
        <v>0.5</v>
      </c>
      <c r="CV198" s="1" t="s">
        <v>106</v>
      </c>
      <c r="CW198" s="1">
        <v>0.12</v>
      </c>
      <c r="CX198" s="1">
        <v>0.12</v>
      </c>
      <c r="CY198" s="1" t="s">
        <v>106</v>
      </c>
    </row>
    <row r="199" spans="1:103" x14ac:dyDescent="0.25">
      <c r="A199" s="12"/>
      <c r="B199" s="11"/>
      <c r="C199" s="11"/>
      <c r="D199" s="11"/>
      <c r="E199" s="11"/>
      <c r="F199" s="9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G10" sqref="G10:G11"/>
    </sheetView>
  </sheetViews>
  <sheetFormatPr defaultRowHeight="15" x14ac:dyDescent="0.25"/>
  <cols>
    <col min="1" max="1" width="14" customWidth="1"/>
  </cols>
  <sheetData>
    <row r="2" spans="1:8" ht="14.25" x14ac:dyDescent="0.45">
      <c r="B2">
        <v>68</v>
      </c>
      <c r="C2">
        <v>129</v>
      </c>
    </row>
    <row r="3" spans="1:8" ht="14.25" x14ac:dyDescent="0.45">
      <c r="A3" s="1" t="s">
        <v>1467</v>
      </c>
      <c r="B3" s="1" t="s">
        <v>1461</v>
      </c>
      <c r="C3" s="1" t="s">
        <v>1462</v>
      </c>
      <c r="D3" s="1" t="s">
        <v>1447</v>
      </c>
      <c r="E3" s="1" t="s">
        <v>1448</v>
      </c>
      <c r="F3" s="1" t="s">
        <v>1449</v>
      </c>
      <c r="G3" s="1" t="s">
        <v>1450</v>
      </c>
      <c r="H3" s="1" t="s">
        <v>1464</v>
      </c>
    </row>
    <row r="4" spans="1:8" x14ac:dyDescent="0.25">
      <c r="A4" s="1" t="s">
        <v>1440</v>
      </c>
      <c r="B4" s="1">
        <v>14</v>
      </c>
      <c r="C4" s="1">
        <v>35</v>
      </c>
      <c r="D4" s="36">
        <v>0.7</v>
      </c>
      <c r="E4" s="36">
        <v>0.34</v>
      </c>
      <c r="F4" s="36">
        <v>1.4</v>
      </c>
      <c r="G4" s="36">
        <v>0.32</v>
      </c>
      <c r="H4" s="40">
        <v>0.96</v>
      </c>
    </row>
    <row r="5" spans="1:8" x14ac:dyDescent="0.25">
      <c r="A5" s="1" t="s">
        <v>1446</v>
      </c>
      <c r="B5" s="1">
        <f>$B$2-B4</f>
        <v>54</v>
      </c>
      <c r="C5" s="1">
        <f>$C$2-C4</f>
        <v>94</v>
      </c>
      <c r="D5" s="36"/>
      <c r="E5" s="36"/>
      <c r="F5" s="36"/>
      <c r="G5" s="36"/>
      <c r="H5" s="41"/>
    </row>
    <row r="6" spans="1:8" x14ac:dyDescent="0.25">
      <c r="A6" s="1" t="s">
        <v>1441</v>
      </c>
      <c r="B6" s="1">
        <v>6</v>
      </c>
      <c r="C6" s="1">
        <v>12</v>
      </c>
      <c r="D6" s="36">
        <v>0.94</v>
      </c>
      <c r="E6" s="36">
        <v>0.31</v>
      </c>
      <c r="F6" s="36">
        <v>2.62</v>
      </c>
      <c r="G6" s="36">
        <v>0.93</v>
      </c>
      <c r="H6" s="36">
        <v>0.97</v>
      </c>
    </row>
    <row r="7" spans="1:8" x14ac:dyDescent="0.25">
      <c r="A7" s="1" t="str">
        <f>"NOT_"&amp;A6</f>
        <v>NOT_GPSC6</v>
      </c>
      <c r="B7" s="1">
        <f>$B$2-B6</f>
        <v>62</v>
      </c>
      <c r="C7" s="1">
        <f>$C$2-C6</f>
        <v>117</v>
      </c>
      <c r="D7" s="36"/>
      <c r="E7" s="36"/>
      <c r="F7" s="36"/>
      <c r="G7" s="36"/>
      <c r="H7" s="36"/>
    </row>
    <row r="8" spans="1:8" x14ac:dyDescent="0.25">
      <c r="A8" s="1" t="s">
        <v>1442</v>
      </c>
      <c r="B8" s="1">
        <v>8</v>
      </c>
      <c r="C8" s="1">
        <v>25</v>
      </c>
      <c r="D8" s="36">
        <v>0.56000000000000005</v>
      </c>
      <c r="E8" s="36">
        <v>0.22</v>
      </c>
      <c r="F8" s="36">
        <v>1.29</v>
      </c>
      <c r="G8" s="36">
        <v>0.18</v>
      </c>
      <c r="H8" s="40">
        <v>0.96</v>
      </c>
    </row>
    <row r="9" spans="1:8" x14ac:dyDescent="0.25">
      <c r="A9" s="1" t="str">
        <f>"NOT_"&amp;A8</f>
        <v>NOT_GPSC10</v>
      </c>
      <c r="B9" s="1">
        <f>$B$2-B8</f>
        <v>60</v>
      </c>
      <c r="C9" s="1">
        <f>$C$2-C8</f>
        <v>104</v>
      </c>
      <c r="D9" s="36"/>
      <c r="E9" s="36"/>
      <c r="F9" s="36"/>
      <c r="G9" s="36"/>
      <c r="H9" s="41"/>
    </row>
    <row r="10" spans="1:8" x14ac:dyDescent="0.25">
      <c r="A10" s="1" t="s">
        <v>1443</v>
      </c>
      <c r="B10" s="1">
        <v>3</v>
      </c>
      <c r="C10" s="1">
        <v>7</v>
      </c>
      <c r="D10" s="36">
        <v>0.8</v>
      </c>
      <c r="E10" s="36">
        <v>0.16</v>
      </c>
      <c r="F10" s="36">
        <v>3.17</v>
      </c>
      <c r="G10" s="36">
        <v>0.8</v>
      </c>
      <c r="H10" s="40">
        <v>0.97</v>
      </c>
    </row>
    <row r="11" spans="1:8" x14ac:dyDescent="0.25">
      <c r="A11" s="1" t="str">
        <f>"NOT_"&amp;A10</f>
        <v>NOT_GPSC13</v>
      </c>
      <c r="B11" s="1">
        <f>$B$2-B10</f>
        <v>65</v>
      </c>
      <c r="C11" s="1">
        <f>$C$2-C10</f>
        <v>122</v>
      </c>
      <c r="D11" s="36"/>
      <c r="E11" s="36"/>
      <c r="F11" s="36"/>
      <c r="G11" s="36"/>
      <c r="H11" s="41"/>
    </row>
    <row r="12" spans="1:8" x14ac:dyDescent="0.25">
      <c r="A12" s="1" t="s">
        <v>1444</v>
      </c>
      <c r="B12" s="1">
        <v>3</v>
      </c>
      <c r="C12" s="1">
        <v>6</v>
      </c>
      <c r="D12" s="36">
        <v>0.95</v>
      </c>
      <c r="E12" s="36">
        <v>0.19</v>
      </c>
      <c r="F12" s="36">
        <v>3.9</v>
      </c>
      <c r="G12" s="36">
        <v>0.97</v>
      </c>
      <c r="H12" s="40">
        <v>0.97</v>
      </c>
    </row>
    <row r="13" spans="1:8" x14ac:dyDescent="0.25">
      <c r="A13" s="1" t="str">
        <f>"NOT_"&amp;A12</f>
        <v>NOT_GPSC67</v>
      </c>
      <c r="B13" s="1">
        <f>$B$2-B12</f>
        <v>65</v>
      </c>
      <c r="C13" s="1">
        <f>$C$2-C12</f>
        <v>123</v>
      </c>
      <c r="D13" s="36"/>
      <c r="E13" s="36"/>
      <c r="F13" s="36"/>
      <c r="G13" s="36"/>
      <c r="H13" s="41"/>
    </row>
    <row r="14" spans="1:8" x14ac:dyDescent="0.25">
      <c r="A14" s="1" t="s">
        <v>1445</v>
      </c>
      <c r="B14" s="1">
        <v>3</v>
      </c>
      <c r="C14" s="1">
        <v>4</v>
      </c>
      <c r="D14" s="36">
        <v>1.44</v>
      </c>
      <c r="E14" s="36">
        <v>0.26</v>
      </c>
      <c r="F14" s="36">
        <v>7.2</v>
      </c>
      <c r="G14" s="36">
        <v>0.65</v>
      </c>
      <c r="H14" s="40">
        <v>0.97</v>
      </c>
    </row>
    <row r="15" spans="1:8" x14ac:dyDescent="0.25">
      <c r="A15" s="1" t="str">
        <f>"NOT_"&amp;A14</f>
        <v>NOT_GPSC904;9</v>
      </c>
      <c r="B15" s="1">
        <f>$B$2-B14</f>
        <v>65</v>
      </c>
      <c r="C15" s="1">
        <f>$C$2-C14</f>
        <v>125</v>
      </c>
      <c r="D15" s="36"/>
      <c r="E15" s="36"/>
      <c r="F15" s="36"/>
      <c r="G15" s="36"/>
      <c r="H15" s="41"/>
    </row>
  </sheetData>
  <mergeCells count="30">
    <mergeCell ref="H4:H5"/>
    <mergeCell ref="H8:H9"/>
    <mergeCell ref="H10:H11"/>
    <mergeCell ref="H12:H13"/>
    <mergeCell ref="H14:H15"/>
    <mergeCell ref="H6:H7"/>
    <mergeCell ref="D12:D13"/>
    <mergeCell ref="E12:E13"/>
    <mergeCell ref="F12:F13"/>
    <mergeCell ref="G12:G13"/>
    <mergeCell ref="D14:D15"/>
    <mergeCell ref="E14:E15"/>
    <mergeCell ref="F14:F15"/>
    <mergeCell ref="G14:G15"/>
    <mergeCell ref="D8:D9"/>
    <mergeCell ref="E8:E9"/>
    <mergeCell ref="F8:F9"/>
    <mergeCell ref="G8:G9"/>
    <mergeCell ref="D10:D11"/>
    <mergeCell ref="E10:E11"/>
    <mergeCell ref="F10:F11"/>
    <mergeCell ref="G10:G11"/>
    <mergeCell ref="D4:D5"/>
    <mergeCell ref="E4:E5"/>
    <mergeCell ref="F4:F5"/>
    <mergeCell ref="G4:G5"/>
    <mergeCell ref="D6:D7"/>
    <mergeCell ref="E6:E7"/>
    <mergeCell ref="F6:F7"/>
    <mergeCell ref="G6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5" workbookViewId="0">
      <selection activeCell="A2" sqref="A2:B20"/>
    </sheetView>
  </sheetViews>
  <sheetFormatPr defaultRowHeight="15" x14ac:dyDescent="0.25"/>
  <cols>
    <col min="1" max="2" width="27.140625" bestFit="1" customWidth="1"/>
  </cols>
  <sheetData>
    <row r="1" spans="1:2" x14ac:dyDescent="0.45">
      <c r="A1" s="14" t="s">
        <v>1405</v>
      </c>
      <c r="B1" t="s">
        <v>1468</v>
      </c>
    </row>
    <row r="2" spans="1:2" x14ac:dyDescent="0.45">
      <c r="A2" s="15" t="s">
        <v>92</v>
      </c>
      <c r="B2">
        <v>83</v>
      </c>
    </row>
    <row r="3" spans="1:2" x14ac:dyDescent="0.45">
      <c r="A3" s="15" t="s">
        <v>164</v>
      </c>
      <c r="B3">
        <v>49</v>
      </c>
    </row>
    <row r="4" spans="1:2" x14ac:dyDescent="0.45">
      <c r="A4" s="15" t="s">
        <v>389</v>
      </c>
      <c r="B4">
        <v>14</v>
      </c>
    </row>
    <row r="5" spans="1:2" x14ac:dyDescent="0.45">
      <c r="A5" s="15" t="s">
        <v>214</v>
      </c>
      <c r="B5">
        <v>8</v>
      </c>
    </row>
    <row r="6" spans="1:2" x14ac:dyDescent="0.45">
      <c r="A6" s="15" t="s">
        <v>126</v>
      </c>
      <c r="B6">
        <v>7</v>
      </c>
    </row>
    <row r="7" spans="1:2" x14ac:dyDescent="0.45">
      <c r="A7" s="15" t="s">
        <v>135</v>
      </c>
      <c r="B7">
        <v>7</v>
      </c>
    </row>
    <row r="8" spans="1:2" x14ac:dyDescent="0.45">
      <c r="A8" s="15" t="s">
        <v>173</v>
      </c>
      <c r="B8">
        <v>6</v>
      </c>
    </row>
    <row r="9" spans="1:2" x14ac:dyDescent="0.45">
      <c r="A9" s="15" t="s">
        <v>462</v>
      </c>
      <c r="B9">
        <v>6</v>
      </c>
    </row>
    <row r="10" spans="1:2" x14ac:dyDescent="0.45">
      <c r="A10" s="15" t="s">
        <v>617</v>
      </c>
      <c r="B10">
        <v>4</v>
      </c>
    </row>
    <row r="11" spans="1:2" x14ac:dyDescent="0.45">
      <c r="A11" s="15" t="s">
        <v>262</v>
      </c>
      <c r="B11">
        <v>3</v>
      </c>
    </row>
    <row r="12" spans="1:2" x14ac:dyDescent="0.45">
      <c r="A12" s="15" t="s">
        <v>498</v>
      </c>
      <c r="B12">
        <v>2</v>
      </c>
    </row>
    <row r="13" spans="1:2" x14ac:dyDescent="0.45">
      <c r="A13" s="15" t="s">
        <v>659</v>
      </c>
      <c r="B13">
        <v>1</v>
      </c>
    </row>
    <row r="14" spans="1:2" x14ac:dyDescent="0.45">
      <c r="A14" s="15" t="s">
        <v>628</v>
      </c>
      <c r="B14">
        <v>1</v>
      </c>
    </row>
    <row r="15" spans="1:2" x14ac:dyDescent="0.45">
      <c r="A15" s="15" t="s">
        <v>344</v>
      </c>
      <c r="B15">
        <v>1</v>
      </c>
    </row>
    <row r="16" spans="1:2" x14ac:dyDescent="0.45">
      <c r="A16" s="15" t="s">
        <v>400</v>
      </c>
      <c r="B16">
        <v>1</v>
      </c>
    </row>
    <row r="17" spans="1:2" x14ac:dyDescent="0.45">
      <c r="A17" s="15" t="s">
        <v>430</v>
      </c>
      <c r="B17">
        <v>1</v>
      </c>
    </row>
    <row r="18" spans="1:2" x14ac:dyDescent="0.45">
      <c r="A18" s="15" t="s">
        <v>1023</v>
      </c>
      <c r="B18">
        <v>1</v>
      </c>
    </row>
    <row r="19" spans="1:2" x14ac:dyDescent="0.45">
      <c r="A19" s="15" t="s">
        <v>563</v>
      </c>
      <c r="B19">
        <v>1</v>
      </c>
    </row>
    <row r="20" spans="1:2" x14ac:dyDescent="0.45">
      <c r="A20" s="15" t="s">
        <v>366</v>
      </c>
      <c r="B20">
        <v>1</v>
      </c>
    </row>
    <row r="21" spans="1:2" x14ac:dyDescent="0.45">
      <c r="A21" s="15" t="s">
        <v>1407</v>
      </c>
      <c r="B21">
        <v>197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opLeftCell="H1" workbookViewId="0">
      <selection activeCell="AA16" sqref="AA16:AA23"/>
    </sheetView>
  </sheetViews>
  <sheetFormatPr defaultColWidth="9.140625" defaultRowHeight="15" x14ac:dyDescent="0.25"/>
  <cols>
    <col min="1" max="1" width="16.28515625" style="1" customWidth="1"/>
    <col min="2" max="2" width="16.28515625" style="1" bestFit="1" customWidth="1"/>
    <col min="3" max="3" width="8.85546875" style="1" customWidth="1"/>
    <col min="4" max="4" width="11.28515625" style="1" customWidth="1"/>
    <col min="5" max="5" width="11.28515625" style="1" bestFit="1" customWidth="1"/>
    <col min="6" max="10" width="9.140625" style="1"/>
    <col min="11" max="11" width="15.42578125" style="1" customWidth="1"/>
    <col min="12" max="12" width="16.28515625" style="1" bestFit="1" customWidth="1"/>
    <col min="13" max="13" width="8.140625" style="1" customWidth="1"/>
    <col min="14" max="14" width="7.28515625" style="1" customWidth="1"/>
    <col min="15" max="15" width="11.28515625" style="1" bestFit="1" customWidth="1"/>
    <col min="16" max="17" width="9.140625" style="1"/>
    <col min="18" max="18" width="15.140625" style="1" customWidth="1"/>
    <col min="19" max="19" width="16.28515625" style="1" bestFit="1" customWidth="1"/>
    <col min="20" max="20" width="8.140625" style="1" customWidth="1"/>
    <col min="21" max="21" width="7.28515625" style="1" customWidth="1"/>
    <col min="22" max="22" width="11.28515625" style="1" bestFit="1" customWidth="1"/>
    <col min="23" max="24" width="9.140625" style="1"/>
    <col min="25" max="25" width="15.28515625" style="1" customWidth="1"/>
    <col min="26" max="26" width="16.28515625" style="1" bestFit="1" customWidth="1"/>
    <col min="27" max="27" width="8.140625" style="1" customWidth="1"/>
    <col min="28" max="28" width="7.28515625" style="1" customWidth="1"/>
    <col min="29" max="29" width="11.28515625" style="1" bestFit="1" customWidth="1"/>
    <col min="30" max="16384" width="9.140625" style="1"/>
  </cols>
  <sheetData>
    <row r="1" spans="1:29" ht="14.25" x14ac:dyDescent="0.45">
      <c r="A1" s="16" t="s">
        <v>1409</v>
      </c>
      <c r="B1" s="16" t="s">
        <v>1419</v>
      </c>
      <c r="K1" s="14" t="s">
        <v>1422</v>
      </c>
      <c r="L1" s="14" t="s">
        <v>1408</v>
      </c>
      <c r="M1"/>
      <c r="N1"/>
      <c r="O1"/>
      <c r="R1" s="14" t="s">
        <v>1424</v>
      </c>
      <c r="S1" s="14" t="s">
        <v>1408</v>
      </c>
      <c r="T1"/>
      <c r="U1"/>
      <c r="V1"/>
      <c r="Y1" s="14" t="s">
        <v>1428</v>
      </c>
      <c r="Z1" s="14" t="s">
        <v>1408</v>
      </c>
      <c r="AA1"/>
      <c r="AB1"/>
      <c r="AC1"/>
    </row>
    <row r="2" spans="1:29" ht="14.25" x14ac:dyDescent="0.45">
      <c r="A2" s="16" t="s">
        <v>1418</v>
      </c>
      <c r="B2" s="1" t="s">
        <v>180</v>
      </c>
      <c r="C2" s="1" t="s">
        <v>106</v>
      </c>
      <c r="D2" s="1" t="s">
        <v>1407</v>
      </c>
      <c r="K2" s="14" t="s">
        <v>1405</v>
      </c>
      <c r="L2" t="s">
        <v>180</v>
      </c>
      <c r="M2" t="s">
        <v>106</v>
      </c>
      <c r="N2" t="s">
        <v>1406</v>
      </c>
      <c r="O2" t="s">
        <v>1407</v>
      </c>
      <c r="R2" s="14" t="s">
        <v>1405</v>
      </c>
      <c r="S2" t="s">
        <v>180</v>
      </c>
      <c r="T2" t="s">
        <v>106</v>
      </c>
      <c r="U2" t="s">
        <v>1406</v>
      </c>
      <c r="V2" t="s">
        <v>1407</v>
      </c>
      <c r="Y2" s="14" t="s">
        <v>1405</v>
      </c>
      <c r="Z2" t="s">
        <v>180</v>
      </c>
      <c r="AA2" t="s">
        <v>106</v>
      </c>
      <c r="AB2" t="s">
        <v>1406</v>
      </c>
      <c r="AC2" t="s">
        <v>1407</v>
      </c>
    </row>
    <row r="3" spans="1:29" ht="14.25" x14ac:dyDescent="0.45">
      <c r="A3" s="1" t="s">
        <v>180</v>
      </c>
      <c r="B3" s="1">
        <v>26</v>
      </c>
      <c r="C3" s="1">
        <v>6</v>
      </c>
      <c r="D3" s="1">
        <v>32</v>
      </c>
      <c r="K3" s="15">
        <v>2015</v>
      </c>
      <c r="L3" s="33">
        <v>0</v>
      </c>
      <c r="M3" s="33">
        <v>1</v>
      </c>
      <c r="N3" s="33">
        <v>0</v>
      </c>
      <c r="O3" s="33">
        <v>1</v>
      </c>
      <c r="R3" s="15">
        <v>2015</v>
      </c>
      <c r="S3" s="33">
        <v>0.33333333333333331</v>
      </c>
      <c r="T3" s="33">
        <v>0.66666666666666663</v>
      </c>
      <c r="U3" s="33">
        <v>0</v>
      </c>
      <c r="V3" s="33">
        <v>1</v>
      </c>
      <c r="Y3" s="15">
        <v>2015</v>
      </c>
      <c r="Z3" s="33">
        <v>0</v>
      </c>
      <c r="AA3" s="33">
        <v>1</v>
      </c>
      <c r="AB3" s="33">
        <v>0</v>
      </c>
      <c r="AC3" s="33">
        <v>1</v>
      </c>
    </row>
    <row r="4" spans="1:29" ht="14.25" x14ac:dyDescent="0.45">
      <c r="A4" s="1" t="s">
        <v>106</v>
      </c>
      <c r="B4" s="1">
        <v>13</v>
      </c>
      <c r="C4" s="1">
        <v>140</v>
      </c>
      <c r="D4" s="1">
        <v>153</v>
      </c>
      <c r="K4" s="15">
        <v>2016</v>
      </c>
      <c r="L4" s="33">
        <v>0</v>
      </c>
      <c r="M4" s="33">
        <v>1</v>
      </c>
      <c r="N4" s="33">
        <v>0</v>
      </c>
      <c r="O4" s="33">
        <v>1</v>
      </c>
      <c r="R4" s="15">
        <v>2016</v>
      </c>
      <c r="S4" s="33">
        <v>0</v>
      </c>
      <c r="T4" s="33">
        <v>1</v>
      </c>
      <c r="U4" s="33">
        <v>0</v>
      </c>
      <c r="V4" s="33">
        <v>1</v>
      </c>
      <c r="Y4" s="15">
        <v>2016</v>
      </c>
      <c r="Z4" s="33">
        <v>0</v>
      </c>
      <c r="AA4" s="33">
        <v>1</v>
      </c>
      <c r="AB4" s="33">
        <v>0</v>
      </c>
      <c r="AC4" s="33">
        <v>1</v>
      </c>
    </row>
    <row r="5" spans="1:29" ht="14.25" x14ac:dyDescent="0.45">
      <c r="A5" s="1" t="s">
        <v>1406</v>
      </c>
      <c r="B5" s="1">
        <v>3</v>
      </c>
      <c r="C5" s="1">
        <v>9</v>
      </c>
      <c r="D5" s="1">
        <v>12</v>
      </c>
      <c r="K5" s="15">
        <v>2017</v>
      </c>
      <c r="L5" s="33">
        <v>0.33333333333333331</v>
      </c>
      <c r="M5" s="33">
        <v>0.66666666666666663</v>
      </c>
      <c r="N5" s="33">
        <v>0</v>
      </c>
      <c r="O5" s="33">
        <v>1</v>
      </c>
      <c r="R5" s="15">
        <v>2017</v>
      </c>
      <c r="S5" s="33">
        <v>0</v>
      </c>
      <c r="T5" s="33">
        <v>1</v>
      </c>
      <c r="U5" s="33">
        <v>0</v>
      </c>
      <c r="V5" s="33">
        <v>1</v>
      </c>
      <c r="Y5" s="15">
        <v>2017</v>
      </c>
      <c r="Z5" s="33">
        <v>0.5</v>
      </c>
      <c r="AA5" s="33">
        <v>0.5</v>
      </c>
      <c r="AB5" s="33">
        <v>0</v>
      </c>
      <c r="AC5" s="33">
        <v>1</v>
      </c>
    </row>
    <row r="6" spans="1:29" ht="14.25" x14ac:dyDescent="0.45">
      <c r="A6" s="1" t="s">
        <v>1407</v>
      </c>
      <c r="B6" s="1">
        <v>42</v>
      </c>
      <c r="C6" s="1">
        <v>155</v>
      </c>
      <c r="D6" s="1">
        <v>197</v>
      </c>
      <c r="K6" s="15">
        <v>2018</v>
      </c>
      <c r="L6" s="33">
        <v>0.17647058823529413</v>
      </c>
      <c r="M6" s="33">
        <v>0.82352941176470584</v>
      </c>
      <c r="N6" s="33">
        <v>0</v>
      </c>
      <c r="O6" s="33">
        <v>1</v>
      </c>
      <c r="R6" s="15">
        <v>2018</v>
      </c>
      <c r="S6" s="33">
        <v>0</v>
      </c>
      <c r="T6" s="33">
        <v>1</v>
      </c>
      <c r="U6" s="33">
        <v>0</v>
      </c>
      <c r="V6" s="33">
        <v>1</v>
      </c>
      <c r="Y6" s="15">
        <v>2018</v>
      </c>
      <c r="Z6" s="33">
        <v>0.18181818181818182</v>
      </c>
      <c r="AA6" s="33">
        <v>0.81818181818181823</v>
      </c>
      <c r="AB6" s="33">
        <v>0</v>
      </c>
      <c r="AC6" s="33">
        <v>1</v>
      </c>
    </row>
    <row r="7" spans="1:29" ht="14.25" x14ac:dyDescent="0.45">
      <c r="K7" s="15">
        <v>2020</v>
      </c>
      <c r="L7" s="33">
        <v>0.4</v>
      </c>
      <c r="M7" s="33">
        <v>0.6</v>
      </c>
      <c r="N7" s="33">
        <v>0</v>
      </c>
      <c r="O7" s="33">
        <v>1</v>
      </c>
      <c r="R7" s="15">
        <v>2020</v>
      </c>
      <c r="S7" s="33">
        <v>0.2</v>
      </c>
      <c r="T7" s="33">
        <v>0.8</v>
      </c>
      <c r="U7" s="33">
        <v>0</v>
      </c>
      <c r="V7" s="33">
        <v>1</v>
      </c>
      <c r="Y7" s="15">
        <v>2020</v>
      </c>
      <c r="Z7" s="33">
        <v>0.2</v>
      </c>
      <c r="AA7" s="33">
        <v>0.8</v>
      </c>
      <c r="AB7" s="33">
        <v>0</v>
      </c>
      <c r="AC7" s="33">
        <v>1</v>
      </c>
    </row>
    <row r="8" spans="1:29" ht="14.25" x14ac:dyDescent="0.45">
      <c r="A8" s="16" t="s">
        <v>1410</v>
      </c>
      <c r="B8" s="16" t="s">
        <v>1419</v>
      </c>
      <c r="K8" s="15">
        <v>2021</v>
      </c>
      <c r="L8" s="33">
        <v>0.16326530612244897</v>
      </c>
      <c r="M8" s="33">
        <v>0.83673469387755106</v>
      </c>
      <c r="N8" s="33">
        <v>0</v>
      </c>
      <c r="O8" s="33">
        <v>1</v>
      </c>
      <c r="R8" s="15">
        <v>2021</v>
      </c>
      <c r="S8" s="33">
        <v>2.0408163265306121E-2</v>
      </c>
      <c r="T8" s="33">
        <v>0.97959183673469385</v>
      </c>
      <c r="U8" s="33">
        <v>0</v>
      </c>
      <c r="V8" s="33">
        <v>1</v>
      </c>
      <c r="Y8" s="15">
        <v>2021</v>
      </c>
      <c r="Z8" s="33">
        <v>4.0816326530612242E-2</v>
      </c>
      <c r="AA8" s="33">
        <v>0.95918367346938771</v>
      </c>
      <c r="AB8" s="33">
        <v>0</v>
      </c>
      <c r="AC8" s="33">
        <v>1</v>
      </c>
    </row>
    <row r="9" spans="1:29" ht="14.25" x14ac:dyDescent="0.45">
      <c r="A9" s="16" t="s">
        <v>1418</v>
      </c>
      <c r="B9" s="1" t="s">
        <v>119</v>
      </c>
      <c r="C9" s="1" t="s">
        <v>118</v>
      </c>
      <c r="D9" s="1" t="s">
        <v>106</v>
      </c>
      <c r="E9" s="1" t="s">
        <v>1407</v>
      </c>
      <c r="K9" s="15">
        <v>2022</v>
      </c>
      <c r="L9" s="33">
        <v>0.2</v>
      </c>
      <c r="M9" s="33">
        <v>0.8</v>
      </c>
      <c r="N9" s="33">
        <v>0</v>
      </c>
      <c r="O9" s="33">
        <v>1</v>
      </c>
      <c r="R9" s="15">
        <v>2022</v>
      </c>
      <c r="S9" s="33">
        <v>7.5949367088607597E-2</v>
      </c>
      <c r="T9" s="33">
        <v>0.92405063291139244</v>
      </c>
      <c r="U9" s="33">
        <v>0</v>
      </c>
      <c r="V9" s="33">
        <v>1</v>
      </c>
      <c r="Y9" s="15">
        <v>2022</v>
      </c>
      <c r="Z9" s="33">
        <v>3.7499999999999999E-2</v>
      </c>
      <c r="AA9" s="33">
        <v>0.96250000000000002</v>
      </c>
      <c r="AB9" s="33">
        <v>0</v>
      </c>
      <c r="AC9" s="33">
        <v>1</v>
      </c>
    </row>
    <row r="10" spans="1:29" ht="14.25" x14ac:dyDescent="0.45">
      <c r="A10" s="1" t="s">
        <v>180</v>
      </c>
      <c r="B10" s="1">
        <v>6</v>
      </c>
      <c r="C10" s="1">
        <v>1</v>
      </c>
      <c r="D10" s="1">
        <v>15</v>
      </c>
      <c r="E10" s="1">
        <v>22</v>
      </c>
      <c r="K10" s="15">
        <v>2023</v>
      </c>
      <c r="L10" s="33">
        <v>9.0909090909090912E-2</v>
      </c>
      <c r="M10" s="33">
        <v>0.90909090909090906</v>
      </c>
      <c r="N10" s="33">
        <v>0</v>
      </c>
      <c r="O10" s="33">
        <v>1</v>
      </c>
      <c r="R10" s="15">
        <v>2023</v>
      </c>
      <c r="S10" s="33">
        <v>0.18181818181818182</v>
      </c>
      <c r="T10" s="33">
        <v>0.81818181818181823</v>
      </c>
      <c r="U10" s="33">
        <v>0</v>
      </c>
      <c r="V10" s="33">
        <v>1</v>
      </c>
      <c r="Y10" s="15">
        <v>2023</v>
      </c>
      <c r="Z10" s="33">
        <v>0</v>
      </c>
      <c r="AA10" s="33">
        <v>1</v>
      </c>
      <c r="AB10" s="33">
        <v>0</v>
      </c>
      <c r="AC10" s="33">
        <v>1</v>
      </c>
    </row>
    <row r="11" spans="1:29" ht="14.25" x14ac:dyDescent="0.45">
      <c r="A11" s="1" t="s">
        <v>106</v>
      </c>
      <c r="B11" s="1">
        <v>5</v>
      </c>
      <c r="C11" s="1">
        <v>1</v>
      </c>
      <c r="D11" s="1">
        <v>140</v>
      </c>
      <c r="E11" s="1">
        <v>146</v>
      </c>
      <c r="K11" s="15" t="s">
        <v>1407</v>
      </c>
      <c r="L11" s="33">
        <v>0.17297297297297298</v>
      </c>
      <c r="M11" s="33">
        <v>0.82702702702702702</v>
      </c>
      <c r="N11" s="33">
        <v>0</v>
      </c>
      <c r="O11" s="33">
        <v>1</v>
      </c>
      <c r="R11" s="15" t="s">
        <v>1407</v>
      </c>
      <c r="S11" s="33">
        <v>7.0270270270270274E-2</v>
      </c>
      <c r="T11" s="33">
        <v>0.92972972972972978</v>
      </c>
      <c r="U11" s="33">
        <v>0</v>
      </c>
      <c r="V11" s="33">
        <v>1</v>
      </c>
      <c r="Y11" s="15" t="s">
        <v>1407</v>
      </c>
      <c r="Z11" s="33">
        <v>5.2631578947368418E-2</v>
      </c>
      <c r="AA11" s="33">
        <v>0.94736842105263153</v>
      </c>
      <c r="AB11" s="33">
        <v>0</v>
      </c>
      <c r="AC11" s="33">
        <v>1</v>
      </c>
    </row>
    <row r="12" spans="1:29" ht="14.25" x14ac:dyDescent="0.45">
      <c r="A12" s="1" t="s">
        <v>1406</v>
      </c>
      <c r="B12" s="1">
        <v>2</v>
      </c>
      <c r="D12" s="1">
        <v>27</v>
      </c>
      <c r="E12" s="1">
        <v>29</v>
      </c>
      <c r="K12"/>
      <c r="L12"/>
      <c r="M12"/>
      <c r="R12"/>
      <c r="S12"/>
      <c r="T12"/>
      <c r="Y12"/>
      <c r="Z12"/>
      <c r="AA12"/>
    </row>
    <row r="13" spans="1:29" ht="14.25" x14ac:dyDescent="0.45">
      <c r="A13" s="1" t="s">
        <v>1407</v>
      </c>
      <c r="B13" s="1">
        <v>13</v>
      </c>
      <c r="C13" s="1">
        <v>2</v>
      </c>
      <c r="D13" s="1">
        <v>182</v>
      </c>
      <c r="E13" s="1">
        <v>197</v>
      </c>
      <c r="K13"/>
      <c r="L13"/>
      <c r="M13"/>
      <c r="R13"/>
      <c r="S13"/>
      <c r="T13"/>
      <c r="Y13"/>
      <c r="Z13"/>
      <c r="AA13"/>
    </row>
    <row r="14" spans="1:29" ht="14.25" x14ac:dyDescent="0.45">
      <c r="K14" s="14" t="s">
        <v>1423</v>
      </c>
      <c r="L14" s="14" t="s">
        <v>1408</v>
      </c>
      <c r="M14"/>
      <c r="N14"/>
      <c r="O14"/>
      <c r="R14" s="14" t="s">
        <v>1426</v>
      </c>
      <c r="S14" s="14" t="s">
        <v>1408</v>
      </c>
      <c r="T14"/>
      <c r="U14"/>
      <c r="V14"/>
      <c r="Y14" s="14" t="s">
        <v>1429</v>
      </c>
      <c r="Z14" s="14" t="s">
        <v>1408</v>
      </c>
      <c r="AA14"/>
      <c r="AB14"/>
      <c r="AC14"/>
    </row>
    <row r="15" spans="1:29" ht="14.25" x14ac:dyDescent="0.45">
      <c r="K15" s="14" t="s">
        <v>1405</v>
      </c>
      <c r="L15" t="s">
        <v>180</v>
      </c>
      <c r="M15" t="s">
        <v>106</v>
      </c>
      <c r="N15" t="s">
        <v>1406</v>
      </c>
      <c r="O15" t="s">
        <v>1407</v>
      </c>
      <c r="R15" s="14" t="s">
        <v>1405</v>
      </c>
      <c r="S15" t="s">
        <v>180</v>
      </c>
      <c r="T15" t="s">
        <v>106</v>
      </c>
      <c r="U15" t="s">
        <v>1406</v>
      </c>
      <c r="V15" t="s">
        <v>1407</v>
      </c>
      <c r="Y15" s="14" t="s">
        <v>1405</v>
      </c>
      <c r="Z15" t="s">
        <v>180</v>
      </c>
      <c r="AA15" t="s">
        <v>106</v>
      </c>
      <c r="AB15" t="s">
        <v>1406</v>
      </c>
      <c r="AC15" t="s">
        <v>1407</v>
      </c>
    </row>
    <row r="16" spans="1:29" ht="14.25" x14ac:dyDescent="0.45">
      <c r="A16" s="16" t="s">
        <v>1411</v>
      </c>
      <c r="B16" s="16" t="s">
        <v>1419</v>
      </c>
      <c r="K16" s="15">
        <v>2015</v>
      </c>
      <c r="L16" s="33">
        <v>0</v>
      </c>
      <c r="M16" s="33">
        <v>1</v>
      </c>
      <c r="N16" s="33">
        <v>0</v>
      </c>
      <c r="O16" s="33">
        <v>1</v>
      </c>
      <c r="R16" s="15">
        <v>2015</v>
      </c>
      <c r="S16" s="33">
        <v>0</v>
      </c>
      <c r="T16" s="33">
        <v>1</v>
      </c>
      <c r="U16" s="33">
        <v>0</v>
      </c>
      <c r="V16" s="33">
        <v>1</v>
      </c>
      <c r="Y16" s="15">
        <v>2015</v>
      </c>
      <c r="Z16" s="33">
        <v>0</v>
      </c>
      <c r="AA16" s="33">
        <v>1</v>
      </c>
      <c r="AB16" s="33">
        <v>0</v>
      </c>
      <c r="AC16" s="33">
        <v>1</v>
      </c>
    </row>
    <row r="17" spans="1:29" ht="14.25" x14ac:dyDescent="0.45">
      <c r="A17" s="16" t="s">
        <v>1418</v>
      </c>
      <c r="B17" s="1" t="s">
        <v>180</v>
      </c>
      <c r="C17" s="1" t="s">
        <v>106</v>
      </c>
      <c r="D17" s="1" t="s">
        <v>1407</v>
      </c>
      <c r="K17" s="15">
        <v>2016</v>
      </c>
      <c r="L17" s="33">
        <v>0</v>
      </c>
      <c r="M17" s="33">
        <v>1</v>
      </c>
      <c r="N17" s="33">
        <v>0</v>
      </c>
      <c r="O17" s="33">
        <v>1</v>
      </c>
      <c r="R17" s="15">
        <v>2016</v>
      </c>
      <c r="S17" s="33">
        <v>0</v>
      </c>
      <c r="T17" s="33">
        <v>1</v>
      </c>
      <c r="U17" s="33">
        <v>0</v>
      </c>
      <c r="V17" s="33">
        <v>1</v>
      </c>
      <c r="Y17" s="15">
        <v>2016</v>
      </c>
      <c r="Z17" s="33">
        <v>0.8571428571428571</v>
      </c>
      <c r="AA17" s="33">
        <v>0.14285714285714285</v>
      </c>
      <c r="AB17" s="33">
        <v>0</v>
      </c>
      <c r="AC17" s="33">
        <v>1</v>
      </c>
    </row>
    <row r="18" spans="1:29" ht="14.25" x14ac:dyDescent="0.45">
      <c r="A18" s="1" t="s">
        <v>180</v>
      </c>
      <c r="B18" s="1">
        <v>129</v>
      </c>
      <c r="C18" s="1">
        <v>9</v>
      </c>
      <c r="D18" s="1">
        <v>138</v>
      </c>
      <c r="K18" s="15">
        <v>2017</v>
      </c>
      <c r="L18" s="33">
        <v>0.5</v>
      </c>
      <c r="M18" s="33">
        <v>0.5</v>
      </c>
      <c r="N18" s="33">
        <v>0</v>
      </c>
      <c r="O18" s="33">
        <v>1</v>
      </c>
      <c r="R18" s="15">
        <v>2017</v>
      </c>
      <c r="S18" s="33">
        <v>0.66666666666666663</v>
      </c>
      <c r="T18" s="33">
        <v>0.33333333333333331</v>
      </c>
      <c r="U18" s="33">
        <v>0</v>
      </c>
      <c r="V18" s="33">
        <v>1</v>
      </c>
      <c r="Y18" s="15">
        <v>2017</v>
      </c>
      <c r="Z18" s="33">
        <v>0.66666666666666663</v>
      </c>
      <c r="AA18" s="33">
        <v>0.33333333333333331</v>
      </c>
      <c r="AB18" s="33">
        <v>0</v>
      </c>
      <c r="AC18" s="33">
        <v>1</v>
      </c>
    </row>
    <row r="19" spans="1:29" ht="14.25" x14ac:dyDescent="0.45">
      <c r="A19" s="1" t="s">
        <v>106</v>
      </c>
      <c r="B19" s="1">
        <v>11</v>
      </c>
      <c r="C19" s="1">
        <v>33</v>
      </c>
      <c r="D19" s="1">
        <v>44</v>
      </c>
      <c r="K19" s="15">
        <v>2018</v>
      </c>
      <c r="L19" s="33">
        <v>9.0909090909090912E-2</v>
      </c>
      <c r="M19" s="33">
        <v>0.90909090909090906</v>
      </c>
      <c r="N19" s="33">
        <v>0</v>
      </c>
      <c r="O19" s="33">
        <v>1</v>
      </c>
      <c r="R19" s="15">
        <v>2018</v>
      </c>
      <c r="S19" s="33">
        <v>0.58823529411764708</v>
      </c>
      <c r="T19" s="33">
        <v>0.41176470588235292</v>
      </c>
      <c r="U19" s="33">
        <v>0</v>
      </c>
      <c r="V19" s="33">
        <v>1</v>
      </c>
      <c r="Y19" s="15">
        <v>2018</v>
      </c>
      <c r="Z19" s="33">
        <v>0.76470588235294112</v>
      </c>
      <c r="AA19" s="33">
        <v>0.23529411764705882</v>
      </c>
      <c r="AB19" s="33">
        <v>0</v>
      </c>
      <c r="AC19" s="33">
        <v>1</v>
      </c>
    </row>
    <row r="20" spans="1:29" ht="14.25" x14ac:dyDescent="0.45">
      <c r="A20" s="1" t="s">
        <v>1406</v>
      </c>
      <c r="B20" s="1">
        <v>10</v>
      </c>
      <c r="C20" s="1">
        <v>5</v>
      </c>
      <c r="D20" s="1">
        <v>15</v>
      </c>
      <c r="K20" s="15">
        <v>2020</v>
      </c>
      <c r="L20" s="33">
        <v>0.2</v>
      </c>
      <c r="M20" s="33">
        <v>0.8</v>
      </c>
      <c r="N20" s="33">
        <v>0</v>
      </c>
      <c r="O20" s="33">
        <v>1</v>
      </c>
      <c r="R20" s="15">
        <v>2020</v>
      </c>
      <c r="S20" s="33">
        <v>0.6</v>
      </c>
      <c r="T20" s="33">
        <v>0.4</v>
      </c>
      <c r="U20" s="33">
        <v>0</v>
      </c>
      <c r="V20" s="33">
        <v>1</v>
      </c>
      <c r="Y20" s="15">
        <v>2020</v>
      </c>
      <c r="Z20" s="33">
        <v>0.6</v>
      </c>
      <c r="AA20" s="33">
        <v>0.4</v>
      </c>
      <c r="AB20" s="33">
        <v>0</v>
      </c>
      <c r="AC20" s="33">
        <v>1</v>
      </c>
    </row>
    <row r="21" spans="1:29" ht="14.25" x14ac:dyDescent="0.45">
      <c r="A21" s="1" t="s">
        <v>1407</v>
      </c>
      <c r="B21" s="1">
        <v>150</v>
      </c>
      <c r="C21" s="1">
        <v>47</v>
      </c>
      <c r="D21" s="1">
        <v>197</v>
      </c>
      <c r="K21" s="15">
        <v>2021</v>
      </c>
      <c r="L21" s="33">
        <v>0.10204081632653061</v>
      </c>
      <c r="M21" s="33">
        <v>0.89795918367346939</v>
      </c>
      <c r="N21" s="33">
        <v>0</v>
      </c>
      <c r="O21" s="33">
        <v>1</v>
      </c>
      <c r="R21" s="15">
        <v>2021</v>
      </c>
      <c r="S21" s="33">
        <v>0.40816326530612246</v>
      </c>
      <c r="T21" s="33">
        <v>0.59183673469387754</v>
      </c>
      <c r="U21" s="33">
        <v>0</v>
      </c>
      <c r="V21" s="33">
        <v>1</v>
      </c>
      <c r="Y21" s="15">
        <v>2021</v>
      </c>
      <c r="Z21" s="33">
        <v>0.79591836734693877</v>
      </c>
      <c r="AA21" s="33">
        <v>0.20408163265306123</v>
      </c>
      <c r="AB21" s="33">
        <v>0</v>
      </c>
      <c r="AC21" s="33">
        <v>1</v>
      </c>
    </row>
    <row r="22" spans="1:29" ht="14.25" x14ac:dyDescent="0.45">
      <c r="K22" s="15">
        <v>2022</v>
      </c>
      <c r="L22" s="33">
        <v>0.14285714285714285</v>
      </c>
      <c r="M22" s="33">
        <v>0.8571428571428571</v>
      </c>
      <c r="N22" s="33">
        <v>0</v>
      </c>
      <c r="O22" s="33">
        <v>1</v>
      </c>
      <c r="R22" s="15">
        <v>2022</v>
      </c>
      <c r="S22" s="33">
        <v>0.46052631578947367</v>
      </c>
      <c r="T22" s="33">
        <v>0.53947368421052633</v>
      </c>
      <c r="U22" s="33">
        <v>0</v>
      </c>
      <c r="V22" s="33">
        <v>1</v>
      </c>
      <c r="Y22" s="15">
        <v>2022</v>
      </c>
      <c r="Z22" s="33">
        <v>0.82499999999999996</v>
      </c>
      <c r="AA22" s="33">
        <v>0.17499999999999999</v>
      </c>
      <c r="AB22" s="33">
        <v>0</v>
      </c>
      <c r="AC22" s="33">
        <v>1</v>
      </c>
    </row>
    <row r="23" spans="1:29" ht="14.25" x14ac:dyDescent="0.45">
      <c r="K23" s="15">
        <v>2023</v>
      </c>
      <c r="L23" s="33">
        <v>0.13636363636363635</v>
      </c>
      <c r="M23" s="33">
        <v>0.86363636363636365</v>
      </c>
      <c r="N23" s="33">
        <v>0</v>
      </c>
      <c r="O23" s="33">
        <v>1</v>
      </c>
      <c r="R23" s="15">
        <v>2023</v>
      </c>
      <c r="S23" s="33">
        <v>0.66666666666666663</v>
      </c>
      <c r="T23" s="33">
        <v>0.33333333333333331</v>
      </c>
      <c r="U23" s="33">
        <v>0</v>
      </c>
      <c r="V23" s="33">
        <v>1</v>
      </c>
      <c r="Y23" s="15">
        <v>2023</v>
      </c>
      <c r="Z23" s="33">
        <v>0.95454545454545459</v>
      </c>
      <c r="AA23" s="33">
        <v>4.5454545454545456E-2</v>
      </c>
      <c r="AB23" s="33">
        <v>0</v>
      </c>
      <c r="AC23" s="33">
        <v>1</v>
      </c>
    </row>
    <row r="24" spans="1:29" ht="14.25" x14ac:dyDescent="0.45">
      <c r="A24" s="16" t="s">
        <v>1417</v>
      </c>
      <c r="B24" s="16" t="s">
        <v>1419</v>
      </c>
      <c r="K24" s="15" t="s">
        <v>1407</v>
      </c>
      <c r="L24" s="33">
        <v>0.13095238095238096</v>
      </c>
      <c r="M24" s="33">
        <v>0.86904761904761907</v>
      </c>
      <c r="N24" s="33">
        <v>0</v>
      </c>
      <c r="O24" s="33">
        <v>1</v>
      </c>
      <c r="R24" s="15" t="s">
        <v>1407</v>
      </c>
      <c r="S24" s="33">
        <v>0.46408839779005523</v>
      </c>
      <c r="T24" s="33">
        <v>0.53591160220994472</v>
      </c>
      <c r="U24" s="33">
        <v>0</v>
      </c>
      <c r="V24" s="33">
        <v>1</v>
      </c>
      <c r="Y24" s="15" t="s">
        <v>1407</v>
      </c>
      <c r="Z24" s="33">
        <v>0.80645161290322576</v>
      </c>
      <c r="AA24" s="33">
        <v>0.19354838709677419</v>
      </c>
      <c r="AB24" s="33">
        <v>0</v>
      </c>
      <c r="AC24" s="33">
        <v>1</v>
      </c>
    </row>
    <row r="25" spans="1:29" ht="14.25" x14ac:dyDescent="0.45">
      <c r="A25" s="16" t="s">
        <v>1418</v>
      </c>
      <c r="B25" s="1" t="s">
        <v>180</v>
      </c>
      <c r="C25" s="1" t="s">
        <v>106</v>
      </c>
      <c r="D25" s="1" t="s">
        <v>1407</v>
      </c>
      <c r="K25"/>
      <c r="L25"/>
      <c r="M25"/>
      <c r="R25"/>
      <c r="S25"/>
      <c r="T25"/>
      <c r="Y25"/>
      <c r="Z25"/>
      <c r="AA25"/>
    </row>
    <row r="26" spans="1:29" ht="14.25" x14ac:dyDescent="0.45">
      <c r="A26" s="1" t="s">
        <v>180</v>
      </c>
      <c r="B26" s="1">
        <v>113</v>
      </c>
      <c r="C26" s="1">
        <v>9</v>
      </c>
      <c r="D26" s="1">
        <v>122</v>
      </c>
      <c r="K26"/>
      <c r="L26"/>
      <c r="M26"/>
      <c r="R26"/>
      <c r="S26"/>
      <c r="T26"/>
      <c r="Y26"/>
      <c r="Z26"/>
      <c r="AA26"/>
    </row>
    <row r="27" spans="1:29" ht="14.25" x14ac:dyDescent="0.45">
      <c r="A27" s="1" t="s">
        <v>106</v>
      </c>
      <c r="B27" s="1">
        <v>20</v>
      </c>
      <c r="C27" s="1">
        <v>44</v>
      </c>
      <c r="D27" s="1">
        <v>64</v>
      </c>
      <c r="K27" s="14" t="s">
        <v>1425</v>
      </c>
      <c r="L27" s="14" t="s">
        <v>1408</v>
      </c>
      <c r="M27"/>
      <c r="N27"/>
      <c r="O27"/>
      <c r="R27"/>
      <c r="S27"/>
      <c r="T27"/>
      <c r="Y27"/>
      <c r="Z27"/>
      <c r="AA27"/>
    </row>
    <row r="28" spans="1:29" ht="14.25" x14ac:dyDescent="0.45">
      <c r="A28" s="1" t="s">
        <v>1406</v>
      </c>
      <c r="B28" s="1">
        <v>9</v>
      </c>
      <c r="C28" s="1">
        <v>2</v>
      </c>
      <c r="D28" s="1">
        <v>11</v>
      </c>
      <c r="K28" s="14" t="s">
        <v>1405</v>
      </c>
      <c r="L28" t="s">
        <v>180</v>
      </c>
      <c r="M28" t="s">
        <v>106</v>
      </c>
      <c r="N28" t="s">
        <v>1406</v>
      </c>
      <c r="O28" t="s">
        <v>1407</v>
      </c>
      <c r="R28" s="14" t="s">
        <v>1427</v>
      </c>
      <c r="S28" s="14" t="s">
        <v>1408</v>
      </c>
      <c r="T28"/>
      <c r="U28"/>
      <c r="V28"/>
      <c r="Y28"/>
      <c r="Z28"/>
      <c r="AA28"/>
    </row>
    <row r="29" spans="1:29" ht="14.25" x14ac:dyDescent="0.45">
      <c r="A29" s="1" t="s">
        <v>1407</v>
      </c>
      <c r="B29" s="1">
        <v>142</v>
      </c>
      <c r="C29" s="1">
        <v>55</v>
      </c>
      <c r="D29" s="1">
        <v>197</v>
      </c>
      <c r="K29" s="15">
        <v>2015</v>
      </c>
      <c r="L29" s="33">
        <v>0</v>
      </c>
      <c r="M29" s="33">
        <v>1</v>
      </c>
      <c r="N29" s="33">
        <v>0</v>
      </c>
      <c r="O29" s="33">
        <v>1</v>
      </c>
      <c r="R29" s="14" t="s">
        <v>1405</v>
      </c>
      <c r="S29" t="s">
        <v>180</v>
      </c>
      <c r="T29" t="s">
        <v>106</v>
      </c>
      <c r="U29" t="s">
        <v>1406</v>
      </c>
      <c r="V29" t="s">
        <v>1407</v>
      </c>
      <c r="Y29"/>
      <c r="Z29"/>
      <c r="AA29"/>
    </row>
    <row r="30" spans="1:29" ht="14.25" x14ac:dyDescent="0.45">
      <c r="K30" s="15">
        <v>2016</v>
      </c>
      <c r="L30" s="33">
        <v>0.14285714285714285</v>
      </c>
      <c r="M30" s="33">
        <v>0.8571428571428571</v>
      </c>
      <c r="N30" s="33">
        <v>0</v>
      </c>
      <c r="O30" s="33">
        <v>1</v>
      </c>
      <c r="R30" s="15">
        <v>2015</v>
      </c>
      <c r="S30" s="33">
        <v>0</v>
      </c>
      <c r="T30" s="33">
        <v>1</v>
      </c>
      <c r="U30" s="33">
        <v>0</v>
      </c>
      <c r="V30" s="33">
        <v>1</v>
      </c>
      <c r="Y30"/>
      <c r="Z30"/>
      <c r="AA30"/>
    </row>
    <row r="31" spans="1:29" ht="14.25" x14ac:dyDescent="0.45">
      <c r="A31" s="16" t="s">
        <v>1412</v>
      </c>
      <c r="B31" s="16" t="s">
        <v>1419</v>
      </c>
      <c r="K31" s="15">
        <v>2017</v>
      </c>
      <c r="L31" s="33">
        <v>0.66666666666666663</v>
      </c>
      <c r="M31" s="33">
        <v>0.33333333333333331</v>
      </c>
      <c r="N31" s="33">
        <v>0</v>
      </c>
      <c r="O31" s="33">
        <v>1</v>
      </c>
      <c r="R31" s="15">
        <v>2016</v>
      </c>
      <c r="S31" s="33">
        <v>0.14285714285714285</v>
      </c>
      <c r="T31" s="33">
        <v>0.8571428571428571</v>
      </c>
      <c r="U31" s="33">
        <v>0</v>
      </c>
      <c r="V31" s="33">
        <v>1</v>
      </c>
      <c r="Y31"/>
      <c r="Z31"/>
      <c r="AA31"/>
    </row>
    <row r="32" spans="1:29" ht="14.25" x14ac:dyDescent="0.45">
      <c r="A32" s="16" t="s">
        <v>1418</v>
      </c>
      <c r="B32" s="1" t="s">
        <v>180</v>
      </c>
      <c r="C32" s="1" t="s">
        <v>106</v>
      </c>
      <c r="D32" s="1" t="s">
        <v>1407</v>
      </c>
      <c r="K32" s="15">
        <v>2018</v>
      </c>
      <c r="L32" s="33">
        <v>0.76470588235294112</v>
      </c>
      <c r="M32" s="33">
        <v>0.23529411764705882</v>
      </c>
      <c r="N32" s="33">
        <v>0</v>
      </c>
      <c r="O32" s="33">
        <v>1</v>
      </c>
      <c r="R32" s="15">
        <v>2017</v>
      </c>
      <c r="S32" s="33">
        <v>0.66666666666666663</v>
      </c>
      <c r="T32" s="33">
        <v>0.33333333333333331</v>
      </c>
      <c r="U32" s="33">
        <v>0</v>
      </c>
      <c r="V32" s="33">
        <v>1</v>
      </c>
    </row>
    <row r="33" spans="1:22" ht="14.25" x14ac:dyDescent="0.45">
      <c r="A33" s="1" t="s">
        <v>180</v>
      </c>
      <c r="B33" s="1">
        <v>63</v>
      </c>
      <c r="C33" s="1">
        <v>21</v>
      </c>
      <c r="D33" s="1">
        <v>84</v>
      </c>
      <c r="K33" s="15">
        <v>2020</v>
      </c>
      <c r="L33" s="33">
        <v>0.4</v>
      </c>
      <c r="M33" s="33">
        <v>0.6</v>
      </c>
      <c r="N33" s="33">
        <v>0</v>
      </c>
      <c r="O33" s="33">
        <v>1</v>
      </c>
      <c r="R33" s="15">
        <v>2018</v>
      </c>
      <c r="S33" s="33">
        <v>0.70588235294117652</v>
      </c>
      <c r="T33" s="33">
        <v>0.29411764705882354</v>
      </c>
      <c r="U33" s="33">
        <v>0</v>
      </c>
      <c r="V33" s="33">
        <v>1</v>
      </c>
    </row>
    <row r="34" spans="1:22" ht="14.25" x14ac:dyDescent="0.45">
      <c r="A34" s="1" t="s">
        <v>106</v>
      </c>
      <c r="B34" s="1">
        <v>6</v>
      </c>
      <c r="C34" s="1">
        <v>91</v>
      </c>
      <c r="D34" s="1">
        <v>97</v>
      </c>
      <c r="K34" s="15">
        <v>2021</v>
      </c>
      <c r="L34" s="33">
        <v>0.81632653061224492</v>
      </c>
      <c r="M34" s="33">
        <v>0.18367346938775511</v>
      </c>
      <c r="N34" s="33">
        <v>0</v>
      </c>
      <c r="O34" s="33">
        <v>1</v>
      </c>
      <c r="R34" s="15">
        <v>2020</v>
      </c>
      <c r="S34" s="33">
        <v>0.4</v>
      </c>
      <c r="T34" s="33">
        <v>0.6</v>
      </c>
      <c r="U34" s="33">
        <v>0</v>
      </c>
      <c r="V34" s="33">
        <v>1</v>
      </c>
    </row>
    <row r="35" spans="1:22" ht="14.25" x14ac:dyDescent="0.45">
      <c r="A35" s="1" t="s">
        <v>1406</v>
      </c>
      <c r="B35" s="1">
        <v>5</v>
      </c>
      <c r="C35" s="1">
        <v>11</v>
      </c>
      <c r="D35" s="1">
        <v>16</v>
      </c>
      <c r="K35" s="15">
        <v>2022</v>
      </c>
      <c r="L35" s="33">
        <v>0.78947368421052633</v>
      </c>
      <c r="M35" s="33">
        <v>0.21052631578947367</v>
      </c>
      <c r="N35" s="33">
        <v>0</v>
      </c>
      <c r="O35" s="33">
        <v>1</v>
      </c>
      <c r="R35" s="15">
        <v>2021</v>
      </c>
      <c r="S35" s="33">
        <v>0.63265306122448983</v>
      </c>
      <c r="T35" s="33">
        <v>0.36734693877551022</v>
      </c>
      <c r="U35" s="33">
        <v>0</v>
      </c>
      <c r="V35" s="33">
        <v>1</v>
      </c>
    </row>
    <row r="36" spans="1:22" ht="14.25" x14ac:dyDescent="0.45">
      <c r="A36" s="1" t="s">
        <v>1407</v>
      </c>
      <c r="B36" s="1">
        <v>74</v>
      </c>
      <c r="C36" s="1">
        <v>123</v>
      </c>
      <c r="D36" s="1">
        <v>197</v>
      </c>
      <c r="K36" s="15">
        <v>2023</v>
      </c>
      <c r="L36" s="33">
        <v>0.90909090909090906</v>
      </c>
      <c r="M36" s="33">
        <v>9.0909090909090912E-2</v>
      </c>
      <c r="N36" s="33">
        <v>0</v>
      </c>
      <c r="O36" s="33">
        <v>1</v>
      </c>
      <c r="R36" s="15">
        <v>2022</v>
      </c>
      <c r="S36" s="33">
        <v>0.6875</v>
      </c>
      <c r="T36" s="33">
        <v>0.3125</v>
      </c>
      <c r="U36" s="33">
        <v>0</v>
      </c>
      <c r="V36" s="33">
        <v>1</v>
      </c>
    </row>
    <row r="37" spans="1:22" ht="14.25" x14ac:dyDescent="0.45">
      <c r="K37" s="15" t="s">
        <v>1407</v>
      </c>
      <c r="L37" s="33">
        <v>0.75824175824175821</v>
      </c>
      <c r="M37" s="33">
        <v>0.24175824175824176</v>
      </c>
      <c r="N37" s="33">
        <v>0</v>
      </c>
      <c r="O37" s="33">
        <v>1</v>
      </c>
      <c r="R37" s="15">
        <v>2023</v>
      </c>
      <c r="S37" s="33">
        <v>0.86363636363636365</v>
      </c>
      <c r="T37" s="33">
        <v>0.13636363636363635</v>
      </c>
      <c r="U37" s="33">
        <v>0</v>
      </c>
      <c r="V37" s="33">
        <v>1</v>
      </c>
    </row>
    <row r="38" spans="1:22" ht="14.25" x14ac:dyDescent="0.45">
      <c r="A38" s="16" t="s">
        <v>1413</v>
      </c>
      <c r="B38" s="16" t="s">
        <v>1419</v>
      </c>
      <c r="K38"/>
      <c r="L38"/>
      <c r="M38"/>
      <c r="R38" s="15" t="s">
        <v>1407</v>
      </c>
      <c r="S38" s="33">
        <v>0.65591397849462363</v>
      </c>
      <c r="T38" s="33">
        <v>0.34408602150537637</v>
      </c>
      <c r="U38" s="33">
        <v>0</v>
      </c>
      <c r="V38" s="33">
        <v>1</v>
      </c>
    </row>
    <row r="39" spans="1:22" ht="14.25" x14ac:dyDescent="0.45">
      <c r="A39" s="16" t="s">
        <v>1418</v>
      </c>
      <c r="B39" s="1" t="s">
        <v>180</v>
      </c>
      <c r="C39" s="1" t="s">
        <v>106</v>
      </c>
      <c r="D39" s="1" t="s">
        <v>1407</v>
      </c>
      <c r="K39"/>
      <c r="L39"/>
      <c r="M39"/>
      <c r="R39"/>
      <c r="S39"/>
      <c r="T39"/>
    </row>
    <row r="40" spans="1:22" ht="14.25" x14ac:dyDescent="0.45">
      <c r="A40" s="1" t="s">
        <v>180</v>
      </c>
      <c r="B40" s="1">
        <v>2</v>
      </c>
      <c r="C40" s="1">
        <v>11</v>
      </c>
      <c r="D40" s="1">
        <v>13</v>
      </c>
      <c r="K40"/>
      <c r="L40"/>
      <c r="M40"/>
      <c r="R40"/>
      <c r="S40"/>
      <c r="T40"/>
    </row>
    <row r="41" spans="1:22" ht="14.25" x14ac:dyDescent="0.45">
      <c r="A41" s="1" t="s">
        <v>106</v>
      </c>
      <c r="B41" s="1">
        <v>9</v>
      </c>
      <c r="C41" s="1">
        <v>163</v>
      </c>
      <c r="D41" s="1">
        <v>172</v>
      </c>
      <c r="K41"/>
      <c r="L41"/>
      <c r="M41"/>
      <c r="R41"/>
      <c r="S41"/>
      <c r="T41"/>
    </row>
    <row r="42" spans="1:22" ht="14.25" x14ac:dyDescent="0.45">
      <c r="A42" s="1" t="s">
        <v>1406</v>
      </c>
      <c r="C42" s="1">
        <v>12</v>
      </c>
      <c r="D42" s="1">
        <v>12</v>
      </c>
      <c r="K42"/>
      <c r="L42"/>
      <c r="M42"/>
      <c r="R42"/>
      <c r="S42"/>
      <c r="T42"/>
    </row>
    <row r="43" spans="1:22" x14ac:dyDescent="0.25">
      <c r="A43" s="1" t="s">
        <v>1407</v>
      </c>
      <c r="B43" s="1">
        <v>11</v>
      </c>
      <c r="C43" s="1">
        <v>186</v>
      </c>
      <c r="D43" s="1">
        <v>197</v>
      </c>
      <c r="K43"/>
      <c r="L43"/>
      <c r="M43"/>
      <c r="R43"/>
      <c r="S43"/>
      <c r="T43"/>
    </row>
    <row r="44" spans="1:22" x14ac:dyDescent="0.25">
      <c r="K44"/>
      <c r="L44"/>
      <c r="M44"/>
      <c r="R44"/>
      <c r="S44"/>
      <c r="T44"/>
    </row>
    <row r="45" spans="1:22" x14ac:dyDescent="0.25">
      <c r="A45" s="16" t="s">
        <v>1414</v>
      </c>
      <c r="B45" s="16" t="s">
        <v>1419</v>
      </c>
      <c r="K45"/>
      <c r="R45"/>
      <c r="S45"/>
      <c r="T45"/>
    </row>
    <row r="46" spans="1:22" x14ac:dyDescent="0.25">
      <c r="A46" s="16" t="s">
        <v>1418</v>
      </c>
      <c r="B46" s="1" t="s">
        <v>180</v>
      </c>
      <c r="C46" s="1" t="s">
        <v>106</v>
      </c>
      <c r="D46" s="1" t="s">
        <v>1407</v>
      </c>
      <c r="K46"/>
    </row>
    <row r="47" spans="1:22" x14ac:dyDescent="0.25">
      <c r="A47" s="1" t="s">
        <v>180</v>
      </c>
      <c r="B47" s="1">
        <v>5</v>
      </c>
      <c r="C47" s="1">
        <v>4</v>
      </c>
      <c r="D47" s="1">
        <v>9</v>
      </c>
      <c r="K47"/>
    </row>
    <row r="48" spans="1:22" x14ac:dyDescent="0.25">
      <c r="A48" s="1" t="s">
        <v>106</v>
      </c>
      <c r="C48" s="1">
        <v>162</v>
      </c>
      <c r="D48" s="1">
        <v>162</v>
      </c>
      <c r="K48"/>
    </row>
    <row r="49" spans="1:11" x14ac:dyDescent="0.25">
      <c r="A49" s="1" t="s">
        <v>1406</v>
      </c>
      <c r="C49" s="1">
        <v>26</v>
      </c>
      <c r="D49" s="1">
        <v>26</v>
      </c>
      <c r="K49"/>
    </row>
    <row r="50" spans="1:11" x14ac:dyDescent="0.25">
      <c r="A50" s="1" t="s">
        <v>1407</v>
      </c>
      <c r="B50" s="1">
        <v>5</v>
      </c>
      <c r="C50" s="1">
        <v>192</v>
      </c>
      <c r="D50" s="1">
        <v>197</v>
      </c>
      <c r="K50"/>
    </row>
    <row r="51" spans="1:11" x14ac:dyDescent="0.25">
      <c r="K51"/>
    </row>
    <row r="52" spans="1:11" x14ac:dyDescent="0.25">
      <c r="A52" s="16" t="s">
        <v>1415</v>
      </c>
      <c r="B52" s="16" t="s">
        <v>1419</v>
      </c>
      <c r="K52"/>
    </row>
    <row r="53" spans="1:11" x14ac:dyDescent="0.25">
      <c r="A53" s="16" t="s">
        <v>1418</v>
      </c>
      <c r="B53" s="1" t="s">
        <v>180</v>
      </c>
      <c r="C53" s="1" t="s">
        <v>106</v>
      </c>
      <c r="D53" s="1" t="s">
        <v>1407</v>
      </c>
      <c r="K53"/>
    </row>
    <row r="54" spans="1:11" x14ac:dyDescent="0.25">
      <c r="A54" s="1" t="s">
        <v>180</v>
      </c>
      <c r="B54" s="1">
        <v>142</v>
      </c>
      <c r="C54" s="1">
        <v>8</v>
      </c>
      <c r="D54" s="1">
        <v>150</v>
      </c>
      <c r="K54"/>
    </row>
    <row r="55" spans="1:11" x14ac:dyDescent="0.25">
      <c r="A55" s="1" t="s">
        <v>106</v>
      </c>
      <c r="B55" s="1">
        <v>32</v>
      </c>
      <c r="C55" s="1">
        <v>4</v>
      </c>
      <c r="D55" s="1">
        <v>36</v>
      </c>
      <c r="K55"/>
    </row>
    <row r="56" spans="1:11" x14ac:dyDescent="0.25">
      <c r="A56" s="1" t="s">
        <v>1406</v>
      </c>
      <c r="B56" s="1">
        <v>10</v>
      </c>
      <c r="C56" s="1">
        <v>1</v>
      </c>
      <c r="D56" s="1">
        <v>11</v>
      </c>
    </row>
    <row r="57" spans="1:11" x14ac:dyDescent="0.25">
      <c r="A57" s="1" t="s">
        <v>1407</v>
      </c>
      <c r="B57" s="1">
        <v>184</v>
      </c>
      <c r="C57" s="1">
        <v>13</v>
      </c>
      <c r="D57" s="1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5"/>
    </sheetView>
  </sheetViews>
  <sheetFormatPr defaultRowHeight="15" x14ac:dyDescent="0.25"/>
  <sheetData>
    <row r="1" spans="1:9" x14ac:dyDescent="0.45">
      <c r="B1" t="s">
        <v>1431</v>
      </c>
      <c r="C1" t="s">
        <v>1471</v>
      </c>
      <c r="D1" t="s">
        <v>1437</v>
      </c>
      <c r="E1" t="s">
        <v>1436</v>
      </c>
      <c r="F1" t="s">
        <v>1435</v>
      </c>
      <c r="G1" t="s">
        <v>1472</v>
      </c>
      <c r="H1" t="s">
        <v>1433</v>
      </c>
      <c r="I1" t="s">
        <v>1434</v>
      </c>
    </row>
    <row r="2" spans="1:9" x14ac:dyDescent="0.45">
      <c r="A2">
        <v>2020</v>
      </c>
      <c r="B2" s="34">
        <v>0.6</v>
      </c>
      <c r="C2" s="34">
        <v>0.8</v>
      </c>
      <c r="D2" s="34">
        <v>0.6</v>
      </c>
      <c r="E2" s="34">
        <v>0.4</v>
      </c>
      <c r="F2" s="34">
        <v>0.6</v>
      </c>
      <c r="G2" s="34">
        <v>0.8</v>
      </c>
      <c r="H2" s="34">
        <v>0.4</v>
      </c>
      <c r="I2" s="34">
        <v>0.8</v>
      </c>
    </row>
    <row r="3" spans="1:9" x14ac:dyDescent="0.45">
      <c r="A3">
        <v>2021</v>
      </c>
      <c r="B3" s="34">
        <v>0.83673469387755106</v>
      </c>
      <c r="C3" s="34">
        <v>0.89795918367346939</v>
      </c>
      <c r="D3" s="34">
        <v>0.18367346938775511</v>
      </c>
      <c r="E3" s="34">
        <v>0.59183673469387754</v>
      </c>
      <c r="F3" s="34">
        <v>0.36734693877551022</v>
      </c>
      <c r="G3" s="34">
        <v>0.97959183673469385</v>
      </c>
      <c r="H3" s="34">
        <v>0.20408163265306123</v>
      </c>
      <c r="I3" s="34">
        <v>0.95918367346938771</v>
      </c>
    </row>
    <row r="4" spans="1:9" x14ac:dyDescent="0.45">
      <c r="A4">
        <v>2022</v>
      </c>
      <c r="B4" s="34">
        <v>0.8</v>
      </c>
      <c r="C4" s="34">
        <v>0.8571428571428571</v>
      </c>
      <c r="D4" s="34">
        <v>0.21052631578947367</v>
      </c>
      <c r="E4" s="34">
        <v>0.53947368421052633</v>
      </c>
      <c r="F4" s="34">
        <v>0.3125</v>
      </c>
      <c r="G4" s="34">
        <v>0.92405063291139244</v>
      </c>
      <c r="H4" s="34">
        <v>0.17499999999999999</v>
      </c>
      <c r="I4" s="34">
        <v>0.96250000000000002</v>
      </c>
    </row>
    <row r="5" spans="1:9" x14ac:dyDescent="0.45">
      <c r="A5">
        <v>2023</v>
      </c>
      <c r="B5" s="34">
        <v>0.90909090909090906</v>
      </c>
      <c r="C5" s="34">
        <v>0.86363636363636365</v>
      </c>
      <c r="D5" s="34">
        <v>9.0909090909090912E-2</v>
      </c>
      <c r="E5" s="34">
        <v>0.33333333333333331</v>
      </c>
      <c r="F5" s="34">
        <v>0.13636363636363635</v>
      </c>
      <c r="G5" s="34">
        <v>0.81818181818181823</v>
      </c>
      <c r="H5" s="34">
        <v>4.5454545454545456E-2</v>
      </c>
      <c r="I5" s="3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"/>
  <sheetViews>
    <sheetView workbookViewId="0">
      <selection activeCell="AK31" sqref="AK31"/>
    </sheetView>
  </sheetViews>
  <sheetFormatPr defaultRowHeight="15" x14ac:dyDescent="0.25"/>
  <cols>
    <col min="1" max="1" width="24" customWidth="1"/>
    <col min="2" max="37" width="5.7109375" customWidth="1"/>
  </cols>
  <sheetData>
    <row r="1" spans="1:37" x14ac:dyDescent="0.45">
      <c r="A1" s="16" t="s">
        <v>1420</v>
      </c>
      <c r="B1" s="16" t="s">
        <v>1419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45">
      <c r="A2" s="16" t="s">
        <v>1421</v>
      </c>
      <c r="B2" s="1">
        <v>1</v>
      </c>
      <c r="C2" s="1">
        <v>3</v>
      </c>
      <c r="D2" s="1">
        <v>4</v>
      </c>
      <c r="E2" s="1">
        <v>8</v>
      </c>
      <c r="F2" s="1">
        <v>13</v>
      </c>
      <c r="G2" s="1">
        <v>14</v>
      </c>
      <c r="H2" s="1">
        <v>31</v>
      </c>
      <c r="I2" s="1">
        <v>34</v>
      </c>
      <c r="J2" s="1">
        <v>39</v>
      </c>
      <c r="K2" s="1" t="s">
        <v>138</v>
      </c>
      <c r="L2" s="1" t="s">
        <v>432</v>
      </c>
      <c r="M2" s="1" t="s">
        <v>981</v>
      </c>
      <c r="N2" s="1" t="s">
        <v>914</v>
      </c>
      <c r="O2" s="1" t="s">
        <v>201</v>
      </c>
      <c r="P2" s="1" t="s">
        <v>877</v>
      </c>
      <c r="Q2" s="1" t="s">
        <v>107</v>
      </c>
      <c r="R2" s="1" t="s">
        <v>253</v>
      </c>
      <c r="S2" s="1" t="s">
        <v>283</v>
      </c>
      <c r="T2" s="1" t="s">
        <v>203</v>
      </c>
      <c r="U2" s="1" t="s">
        <v>155</v>
      </c>
      <c r="V2" s="1" t="s">
        <v>761</v>
      </c>
      <c r="W2" s="1" t="s">
        <v>147</v>
      </c>
      <c r="X2" s="1" t="s">
        <v>116</v>
      </c>
      <c r="Y2" s="1" t="s">
        <v>129</v>
      </c>
      <c r="Z2" s="1" t="s">
        <v>611</v>
      </c>
      <c r="AA2" s="1" t="s">
        <v>818</v>
      </c>
      <c r="AB2" s="1" t="s">
        <v>189</v>
      </c>
      <c r="AC2" s="1" t="s">
        <v>349</v>
      </c>
      <c r="AD2" s="1" t="s">
        <v>184</v>
      </c>
      <c r="AE2" s="1" t="s">
        <v>458</v>
      </c>
      <c r="AF2" s="1" t="s">
        <v>103</v>
      </c>
      <c r="AG2" s="1" t="s">
        <v>295</v>
      </c>
      <c r="AH2" s="1" t="s">
        <v>523</v>
      </c>
      <c r="AI2" s="1" t="s">
        <v>111</v>
      </c>
      <c r="AJ2" s="1" t="s">
        <v>758</v>
      </c>
      <c r="AK2" s="1" t="s">
        <v>1407</v>
      </c>
    </row>
    <row r="3" spans="1:37" x14ac:dyDescent="0.45">
      <c r="A3" s="1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7">
        <v>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>
        <v>2</v>
      </c>
    </row>
    <row r="4" spans="1:37" x14ac:dyDescent="0.45">
      <c r="A4" s="1">
        <v>3</v>
      </c>
      <c r="B4" s="1"/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>
        <v>5</v>
      </c>
    </row>
    <row r="5" spans="1:37" x14ac:dyDescent="0.45">
      <c r="A5" s="1">
        <v>4</v>
      </c>
      <c r="B5" s="1"/>
      <c r="C5" s="1"/>
      <c r="D5" s="1">
        <v>1</v>
      </c>
      <c r="E5" s="1"/>
      <c r="F5" s="18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8">
        <v>1</v>
      </c>
      <c r="AC5" s="1"/>
      <c r="AD5" s="1"/>
      <c r="AE5" s="1"/>
      <c r="AF5" s="1"/>
      <c r="AG5" s="1"/>
      <c r="AH5" s="1"/>
      <c r="AI5" s="1"/>
      <c r="AJ5" s="1"/>
      <c r="AK5" s="1">
        <v>3</v>
      </c>
    </row>
    <row r="6" spans="1:37" x14ac:dyDescent="0.45">
      <c r="A6" s="1">
        <v>13</v>
      </c>
      <c r="B6" s="1"/>
      <c r="C6" s="1"/>
      <c r="D6" s="1"/>
      <c r="E6" s="1"/>
      <c r="F6" s="1"/>
      <c r="G6" s="1"/>
      <c r="H6" s="1"/>
      <c r="I6" s="1"/>
      <c r="J6" s="1"/>
      <c r="K6" s="18">
        <v>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>
        <v>1</v>
      </c>
    </row>
    <row r="7" spans="1:37" x14ac:dyDescent="0.45">
      <c r="A7" s="1">
        <v>14</v>
      </c>
      <c r="B7" s="1"/>
      <c r="C7" s="1"/>
      <c r="D7" s="1"/>
      <c r="E7" s="1"/>
      <c r="F7" s="1"/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>
        <v>1</v>
      </c>
    </row>
    <row r="8" spans="1:37" x14ac:dyDescent="0.45">
      <c r="A8" s="1">
        <v>31</v>
      </c>
      <c r="B8" s="1"/>
      <c r="C8" s="1"/>
      <c r="D8" s="1"/>
      <c r="E8" s="1"/>
      <c r="F8" s="1"/>
      <c r="G8" s="1"/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>
        <v>1</v>
      </c>
    </row>
    <row r="9" spans="1:37" x14ac:dyDescent="0.45">
      <c r="A9" s="1" t="s">
        <v>107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v>1</v>
      </c>
      <c r="AJ9" s="1"/>
      <c r="AK9" s="1">
        <v>2</v>
      </c>
    </row>
    <row r="10" spans="1:37" x14ac:dyDescent="0.45">
      <c r="A10" s="1" t="s">
        <v>283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9</v>
      </c>
      <c r="T10" s="18">
        <v>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>
        <v>10</v>
      </c>
    </row>
    <row r="11" spans="1:37" x14ac:dyDescent="0.45">
      <c r="A11" s="1" t="s">
        <v>761</v>
      </c>
      <c r="B11" s="1"/>
      <c r="C11" s="1"/>
      <c r="D11" s="1"/>
      <c r="E11" s="18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>
        <v>2</v>
      </c>
    </row>
    <row r="12" spans="1:37" x14ac:dyDescent="0.45">
      <c r="A12" s="1" t="s">
        <v>147</v>
      </c>
      <c r="B12" s="1"/>
      <c r="C12" s="1"/>
      <c r="D12" s="18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v>3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4</v>
      </c>
    </row>
    <row r="13" spans="1:37" x14ac:dyDescent="0.45">
      <c r="A13" s="1" t="s">
        <v>686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>
        <v>1</v>
      </c>
      <c r="R13" s="1"/>
      <c r="S13" s="1"/>
      <c r="T13" s="1"/>
      <c r="U13" s="1"/>
      <c r="V13" s="1"/>
      <c r="W13" s="1">
        <v>2</v>
      </c>
      <c r="X13" s="1"/>
      <c r="Y13" s="1"/>
      <c r="Z13" s="1"/>
      <c r="AA13" s="1"/>
      <c r="AB13" s="18">
        <v>1</v>
      </c>
      <c r="AC13" s="1"/>
      <c r="AD13" s="1"/>
      <c r="AE13" s="1"/>
      <c r="AF13" s="1"/>
      <c r="AG13" s="1"/>
      <c r="AH13" s="1"/>
      <c r="AI13" s="1"/>
      <c r="AJ13" s="1"/>
      <c r="AK13" s="1">
        <v>4</v>
      </c>
    </row>
    <row r="14" spans="1:37" x14ac:dyDescent="0.45">
      <c r="A14" s="1" t="s">
        <v>116</v>
      </c>
      <c r="B14" s="1"/>
      <c r="C14" s="1"/>
      <c r="D14" s="1"/>
      <c r="E14" s="1"/>
      <c r="F14" s="1"/>
      <c r="G14" s="1"/>
      <c r="H14" s="1"/>
      <c r="I14" s="1"/>
      <c r="J14" s="1"/>
      <c r="K14" s="18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v>6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7</v>
      </c>
    </row>
    <row r="15" spans="1:37" x14ac:dyDescent="0.45">
      <c r="A15" s="1" t="s">
        <v>129</v>
      </c>
      <c r="B15" s="1"/>
      <c r="C15" s="1"/>
      <c r="D15" s="18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8">
        <v>1</v>
      </c>
      <c r="P15" s="1"/>
      <c r="Q15" s="18">
        <v>2</v>
      </c>
      <c r="R15" s="1"/>
      <c r="S15" s="1"/>
      <c r="T15" s="1"/>
      <c r="U15" s="1"/>
      <c r="V15" s="1"/>
      <c r="W15" s="18">
        <v>1</v>
      </c>
      <c r="X15" s="20">
        <v>6</v>
      </c>
      <c r="Y15" s="1">
        <v>27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v>38</v>
      </c>
    </row>
    <row r="16" spans="1:37" x14ac:dyDescent="0.45">
      <c r="A16" s="1" t="s">
        <v>611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>
        <v>2</v>
      </c>
    </row>
    <row r="17" spans="1:37" x14ac:dyDescent="0.45">
      <c r="A17" s="1" t="s">
        <v>189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8">
        <v>1</v>
      </c>
      <c r="Z17" s="1"/>
      <c r="AA17" s="20">
        <v>1</v>
      </c>
      <c r="AB17" s="1">
        <v>4</v>
      </c>
      <c r="AC17" s="1"/>
      <c r="AD17" s="1"/>
      <c r="AE17" s="1"/>
      <c r="AF17" s="1"/>
      <c r="AG17" s="1"/>
      <c r="AH17" s="1"/>
      <c r="AI17" s="1"/>
      <c r="AJ17" s="1"/>
      <c r="AK17" s="1">
        <v>6</v>
      </c>
    </row>
    <row r="18" spans="1:37" x14ac:dyDescent="0.45">
      <c r="A18" s="1" t="s">
        <v>123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8">
        <v>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v>1</v>
      </c>
    </row>
    <row r="19" spans="1:37" x14ac:dyDescent="0.45">
      <c r="A19" s="1" t="s">
        <v>349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1</v>
      </c>
      <c r="AD19" s="1"/>
      <c r="AE19" s="1"/>
      <c r="AF19" s="1"/>
      <c r="AG19" s="1"/>
      <c r="AH19" s="1"/>
      <c r="AI19" s="1"/>
      <c r="AJ19" s="1"/>
      <c r="AK19" s="1">
        <v>1</v>
      </c>
    </row>
    <row r="20" spans="1:37" x14ac:dyDescent="0.45">
      <c r="A20" s="1" t="s">
        <v>260</v>
      </c>
      <c r="B20" s="1"/>
      <c r="C20" s="1"/>
      <c r="D20" s="1"/>
      <c r="E20" s="1"/>
      <c r="F20" s="1"/>
      <c r="G20" s="1"/>
      <c r="H20" s="1"/>
      <c r="I20" s="1"/>
      <c r="J20" s="1"/>
      <c r="K20" s="1">
        <v>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9">
        <v>1</v>
      </c>
      <c r="AI20" s="1"/>
      <c r="AJ20" s="1"/>
      <c r="AK20" s="1">
        <v>7</v>
      </c>
    </row>
    <row r="21" spans="1:37" x14ac:dyDescent="0.45">
      <c r="A21" s="1" t="s">
        <v>276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9">
        <v>1</v>
      </c>
      <c r="AJ21" s="1"/>
      <c r="AK21" s="1">
        <v>1</v>
      </c>
    </row>
    <row r="22" spans="1:37" x14ac:dyDescent="0.45">
      <c r="A22" s="1" t="s">
        <v>496</v>
      </c>
      <c r="B22" s="1"/>
      <c r="C22" s="1"/>
      <c r="D22" s="1"/>
      <c r="E22" s="1"/>
      <c r="F22" s="1"/>
      <c r="G22" s="1"/>
      <c r="H22" s="1"/>
      <c r="I22" s="1"/>
      <c r="J22" s="1"/>
      <c r="K22" s="19">
        <v>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9">
        <v>3</v>
      </c>
      <c r="AJ22" s="1"/>
      <c r="AK22" s="1">
        <v>6</v>
      </c>
    </row>
    <row r="23" spans="1:37" x14ac:dyDescent="0.45">
      <c r="A23" s="1" t="s">
        <v>631</v>
      </c>
      <c r="B23" s="1"/>
      <c r="C23" s="1"/>
      <c r="D23" s="1"/>
      <c r="E23" s="1"/>
      <c r="F23" s="1"/>
      <c r="G23" s="1"/>
      <c r="H23" s="1"/>
      <c r="I23" s="1"/>
      <c r="J23" s="1"/>
      <c r="K23" s="19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9">
        <v>1</v>
      </c>
      <c r="X23" s="1"/>
      <c r="Y23" s="19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9">
        <v>2</v>
      </c>
      <c r="AJ23" s="1"/>
      <c r="AK23" s="1">
        <v>5</v>
      </c>
    </row>
    <row r="24" spans="1:37" x14ac:dyDescent="0.45">
      <c r="A24" s="1" t="s">
        <v>975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9"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>
        <v>1</v>
      </c>
    </row>
    <row r="25" spans="1:37" x14ac:dyDescent="0.45">
      <c r="A25" s="1" t="s">
        <v>319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7</v>
      </c>
      <c r="P25" s="1"/>
      <c r="Q25" s="1"/>
      <c r="R25" s="1"/>
      <c r="S25" s="1"/>
      <c r="T25" s="1"/>
      <c r="U25" s="1"/>
      <c r="V25" s="1"/>
      <c r="W25" s="1"/>
      <c r="X25" s="1"/>
      <c r="Y25" s="18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>
        <v>8</v>
      </c>
    </row>
    <row r="26" spans="1:37" x14ac:dyDescent="0.45">
      <c r="A26" s="1" t="s">
        <v>287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>
        <v>1</v>
      </c>
    </row>
    <row r="27" spans="1:37" x14ac:dyDescent="0.45">
      <c r="A27" s="1" t="s">
        <v>89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>
        <v>1</v>
      </c>
      <c r="Y27" s="1"/>
      <c r="Z27" s="1"/>
      <c r="AA27" s="1"/>
      <c r="AB27" s="1"/>
      <c r="AC27" s="1"/>
      <c r="AD27" s="1"/>
      <c r="AE27" s="1"/>
      <c r="AF27" s="1">
        <v>1</v>
      </c>
      <c r="AG27" s="1"/>
      <c r="AH27" s="1"/>
      <c r="AI27" s="1"/>
      <c r="AJ27" s="1"/>
      <c r="AK27" s="1">
        <v>2</v>
      </c>
    </row>
    <row r="28" spans="1:37" x14ac:dyDescent="0.45">
      <c r="A28" s="1" t="s">
        <v>150</v>
      </c>
      <c r="B28" s="1"/>
      <c r="C28" s="1">
        <v>2</v>
      </c>
      <c r="D28" s="1"/>
      <c r="E28" s="1"/>
      <c r="F28" s="1">
        <v>1</v>
      </c>
      <c r="G28" s="1">
        <v>2</v>
      </c>
      <c r="H28" s="1">
        <v>1</v>
      </c>
      <c r="I28" s="1">
        <v>4</v>
      </c>
      <c r="J28" s="1">
        <v>2</v>
      </c>
      <c r="K28" s="1">
        <v>2</v>
      </c>
      <c r="L28" s="1"/>
      <c r="M28" s="1"/>
      <c r="N28" s="1"/>
      <c r="O28" s="1">
        <v>3</v>
      </c>
      <c r="P28" s="1"/>
      <c r="Q28" s="1"/>
      <c r="R28" s="1"/>
      <c r="S28" s="1">
        <v>1</v>
      </c>
      <c r="T28" s="1"/>
      <c r="U28" s="1">
        <v>2</v>
      </c>
      <c r="V28" s="1"/>
      <c r="W28" s="1"/>
      <c r="X28" s="1"/>
      <c r="Y28" s="1">
        <v>1</v>
      </c>
      <c r="Z28" s="1"/>
      <c r="AA28" s="1"/>
      <c r="AB28" s="1">
        <v>1</v>
      </c>
      <c r="AC28" s="1"/>
      <c r="AD28" s="1">
        <v>1</v>
      </c>
      <c r="AE28" s="1">
        <v>2</v>
      </c>
      <c r="AF28" s="1"/>
      <c r="AG28" s="1">
        <v>1</v>
      </c>
      <c r="AH28" s="1"/>
      <c r="AI28" s="1">
        <v>1</v>
      </c>
      <c r="AJ28" s="1"/>
      <c r="AK28" s="1">
        <v>27</v>
      </c>
    </row>
    <row r="29" spans="1:37" x14ac:dyDescent="0.45">
      <c r="A29" s="1" t="s">
        <v>428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9"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>
        <v>1</v>
      </c>
    </row>
    <row r="30" spans="1:37" x14ac:dyDescent="0.45">
      <c r="A30" s="1" t="s">
        <v>455</v>
      </c>
      <c r="B30" s="1"/>
      <c r="C30" s="1"/>
      <c r="D30" s="1"/>
      <c r="E30" s="1"/>
      <c r="F30" s="1"/>
      <c r="G30" s="1"/>
      <c r="H30" s="1"/>
      <c r="I30" s="1"/>
      <c r="J30" s="1"/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1</v>
      </c>
      <c r="Y30" s="1"/>
      <c r="Z30" s="1"/>
      <c r="AA30" s="1"/>
      <c r="AB30" s="1"/>
      <c r="AC30" s="1"/>
      <c r="AD30" s="1"/>
      <c r="AE30" s="1">
        <v>1</v>
      </c>
      <c r="AF30" s="1"/>
      <c r="AG30" s="1"/>
      <c r="AH30" s="1"/>
      <c r="AI30" s="1"/>
      <c r="AJ30" s="1"/>
      <c r="AK30" s="1">
        <v>3</v>
      </c>
    </row>
    <row r="31" spans="1:37" x14ac:dyDescent="0.45">
      <c r="A31" s="1" t="s">
        <v>1406</v>
      </c>
      <c r="B31" s="1"/>
      <c r="C31" s="1">
        <v>1</v>
      </c>
      <c r="D31" s="1"/>
      <c r="E31" s="1">
        <v>1</v>
      </c>
      <c r="F31" s="1"/>
      <c r="G31" s="1">
        <v>3</v>
      </c>
      <c r="H31" s="1"/>
      <c r="I31" s="1">
        <v>1</v>
      </c>
      <c r="J31" s="1"/>
      <c r="K31" s="1">
        <v>6</v>
      </c>
      <c r="L31" s="1"/>
      <c r="M31" s="1"/>
      <c r="N31" s="1">
        <v>1</v>
      </c>
      <c r="O31" s="1">
        <v>2</v>
      </c>
      <c r="P31" s="1">
        <v>1</v>
      </c>
      <c r="Q31" s="1"/>
      <c r="R31" s="1">
        <v>1</v>
      </c>
      <c r="S31" s="1">
        <v>1</v>
      </c>
      <c r="T31" s="1"/>
      <c r="U31" s="1"/>
      <c r="V31" s="1"/>
      <c r="W31" s="1">
        <v>2</v>
      </c>
      <c r="X31" s="1">
        <v>2</v>
      </c>
      <c r="Y31" s="1">
        <v>14</v>
      </c>
      <c r="Z31" s="1">
        <v>1</v>
      </c>
      <c r="AA31" s="1"/>
      <c r="AB31" s="1">
        <v>4</v>
      </c>
      <c r="AC31" s="1"/>
      <c r="AD31" s="1"/>
      <c r="AE31" s="1">
        <v>2</v>
      </c>
      <c r="AF31" s="1"/>
      <c r="AG31" s="1"/>
      <c r="AH31" s="1"/>
      <c r="AI31" s="1">
        <v>1</v>
      </c>
      <c r="AJ31" s="1">
        <v>1</v>
      </c>
      <c r="AK31" s="1">
        <v>45</v>
      </c>
    </row>
    <row r="32" spans="1:37" x14ac:dyDescent="0.45">
      <c r="A32" s="1" t="s">
        <v>1407</v>
      </c>
      <c r="B32" s="1">
        <v>1</v>
      </c>
      <c r="C32" s="1">
        <v>8</v>
      </c>
      <c r="D32" s="1">
        <v>3</v>
      </c>
      <c r="E32" s="1">
        <v>2</v>
      </c>
      <c r="F32" s="1">
        <v>2</v>
      </c>
      <c r="G32" s="1">
        <v>6</v>
      </c>
      <c r="H32" s="1">
        <v>2</v>
      </c>
      <c r="I32" s="1">
        <v>5</v>
      </c>
      <c r="J32" s="1">
        <v>2</v>
      </c>
      <c r="K32" s="1">
        <v>20</v>
      </c>
      <c r="L32" s="1">
        <v>1</v>
      </c>
      <c r="M32" s="1">
        <v>1</v>
      </c>
      <c r="N32" s="1">
        <v>1</v>
      </c>
      <c r="O32" s="1">
        <v>14</v>
      </c>
      <c r="P32" s="1">
        <v>1</v>
      </c>
      <c r="Q32" s="1">
        <v>4</v>
      </c>
      <c r="R32" s="1">
        <v>1</v>
      </c>
      <c r="S32" s="1">
        <v>11</v>
      </c>
      <c r="T32" s="1">
        <v>1</v>
      </c>
      <c r="U32" s="1">
        <v>2</v>
      </c>
      <c r="V32" s="1">
        <v>1</v>
      </c>
      <c r="W32" s="1">
        <v>10</v>
      </c>
      <c r="X32" s="1">
        <v>16</v>
      </c>
      <c r="Y32" s="1">
        <v>47</v>
      </c>
      <c r="Z32" s="1">
        <v>3</v>
      </c>
      <c r="AA32" s="1">
        <v>1</v>
      </c>
      <c r="AB32" s="1">
        <v>11</v>
      </c>
      <c r="AC32" s="1">
        <v>1</v>
      </c>
      <c r="AD32" s="1">
        <v>1</v>
      </c>
      <c r="AE32" s="1">
        <v>5</v>
      </c>
      <c r="AF32" s="1">
        <v>1</v>
      </c>
      <c r="AG32" s="1">
        <v>1</v>
      </c>
      <c r="AH32" s="1">
        <v>1</v>
      </c>
      <c r="AI32" s="1">
        <v>9</v>
      </c>
      <c r="AJ32" s="1">
        <v>1</v>
      </c>
      <c r="AK32" s="1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topLeftCell="AD1" workbookViewId="0">
      <selection activeCell="AY21" sqref="AY21"/>
    </sheetView>
  </sheetViews>
  <sheetFormatPr defaultColWidth="5.7109375" defaultRowHeight="15" x14ac:dyDescent="0.25"/>
  <cols>
    <col min="1" max="1" width="15.85546875" style="1" bestFit="1" customWidth="1"/>
    <col min="2" max="2" width="4.5703125" style="1" bestFit="1" customWidth="1"/>
    <col min="3" max="3" width="4" style="1" bestFit="1" customWidth="1"/>
    <col min="4" max="4" width="7.28515625" style="1" bestFit="1" customWidth="1"/>
    <col min="5" max="5" width="11.28515625" style="25" bestFit="1" customWidth="1"/>
    <col min="6" max="7" width="5.7109375" style="9"/>
    <col min="8" max="8" width="16" style="29" bestFit="1" customWidth="1"/>
    <col min="9" max="9" width="4.28515625" style="1" bestFit="1" customWidth="1"/>
    <col min="10" max="10" width="4" style="1" bestFit="1" customWidth="1"/>
    <col min="11" max="11" width="7.28515625" style="1" bestFit="1" customWidth="1"/>
    <col min="12" max="12" width="11.28515625" style="25" bestFit="1" customWidth="1"/>
    <col min="13" max="14" width="5.7109375" style="9"/>
    <col min="15" max="15" width="15.28515625" style="29" bestFit="1" customWidth="1"/>
    <col min="16" max="16" width="4.28515625" style="1" bestFit="1" customWidth="1"/>
    <col min="17" max="17" width="4" style="1" bestFit="1" customWidth="1"/>
    <col min="18" max="18" width="7.28515625" style="1" bestFit="1" customWidth="1"/>
    <col min="19" max="19" width="11.28515625" style="25" bestFit="1" customWidth="1"/>
    <col min="20" max="20" width="11.28515625" style="9" customWidth="1"/>
    <col min="21" max="21" width="5.7109375" style="9"/>
    <col min="22" max="22" width="15.42578125" style="29" bestFit="1" customWidth="1"/>
    <col min="23" max="23" width="4.28515625" style="1" bestFit="1" customWidth="1"/>
    <col min="24" max="24" width="3" style="1" bestFit="1" customWidth="1"/>
    <col min="25" max="25" width="7.28515625" style="1" bestFit="1" customWidth="1"/>
    <col min="26" max="26" width="11.28515625" style="25" bestFit="1" customWidth="1"/>
    <col min="27" max="27" width="11.28515625" style="9" customWidth="1"/>
    <col min="28" max="28" width="5.7109375" style="9"/>
    <col min="29" max="29" width="15.140625" style="29" bestFit="1" customWidth="1"/>
    <col min="30" max="30" width="4.42578125" style="1" bestFit="1" customWidth="1"/>
    <col min="31" max="31" width="3" style="1" bestFit="1" customWidth="1"/>
    <col min="32" max="32" width="7.28515625" style="1" bestFit="1" customWidth="1"/>
    <col min="33" max="33" width="11.28515625" style="25" bestFit="1" customWidth="1"/>
    <col min="34" max="34" width="11.28515625" style="9" customWidth="1"/>
    <col min="35" max="35" width="5.7109375" style="9"/>
    <col min="36" max="36" width="15.140625" style="29" bestFit="1" customWidth="1"/>
    <col min="37" max="37" width="4" style="1" bestFit="1" customWidth="1"/>
    <col min="38" max="38" width="3" style="1" bestFit="1" customWidth="1"/>
    <col min="39" max="39" width="7.28515625" style="1" bestFit="1" customWidth="1"/>
    <col min="40" max="40" width="11.28515625" style="25" bestFit="1" customWidth="1"/>
    <col min="41" max="42" width="5.7109375" style="9"/>
    <col min="43" max="43" width="17" style="29" bestFit="1" customWidth="1"/>
    <col min="44" max="44" width="4.28515625" style="1" bestFit="1" customWidth="1"/>
    <col min="45" max="45" width="4" style="1" bestFit="1" customWidth="1"/>
    <col min="46" max="46" width="7.28515625" style="1" bestFit="1" customWidth="1"/>
    <col min="47" max="47" width="11.28515625" style="25" bestFit="1" customWidth="1"/>
    <col min="48" max="49" width="5.7109375" style="9"/>
    <col min="50" max="50" width="15.28515625" style="29" bestFit="1" customWidth="1"/>
    <col min="51" max="51" width="8.7109375" style="1" bestFit="1" customWidth="1"/>
    <col min="52" max="52" width="3" style="1" bestFit="1" customWidth="1"/>
    <col min="53" max="53" width="7.28515625" style="1" bestFit="1" customWidth="1"/>
    <col min="54" max="54" width="11.28515625" style="1" bestFit="1" customWidth="1"/>
    <col min="55" max="16384" width="5.7109375" style="1"/>
  </cols>
  <sheetData>
    <row r="1" spans="1:54" ht="14.25" x14ac:dyDescent="0.45">
      <c r="A1" s="16" t="s">
        <v>1422</v>
      </c>
      <c r="B1" s="16" t="s">
        <v>1431</v>
      </c>
      <c r="H1" s="27" t="s">
        <v>1423</v>
      </c>
      <c r="I1" s="16" t="s">
        <v>1439</v>
      </c>
      <c r="O1" s="27" t="s">
        <v>1424</v>
      </c>
      <c r="P1" s="16" t="s">
        <v>1438</v>
      </c>
      <c r="V1" s="27" t="s">
        <v>1425</v>
      </c>
      <c r="W1" s="16" t="s">
        <v>1437</v>
      </c>
      <c r="AC1" s="27" t="s">
        <v>1426</v>
      </c>
      <c r="AD1" s="16" t="s">
        <v>1436</v>
      </c>
      <c r="AJ1" s="27" t="s">
        <v>1427</v>
      </c>
      <c r="AK1" s="16" t="s">
        <v>1435</v>
      </c>
      <c r="AQ1" s="27" t="s">
        <v>1428</v>
      </c>
      <c r="AR1" s="16" t="s">
        <v>1434</v>
      </c>
      <c r="AX1" s="27" t="s">
        <v>1429</v>
      </c>
      <c r="AY1" s="16" t="s">
        <v>1433</v>
      </c>
    </row>
    <row r="2" spans="1:54" ht="14.25" x14ac:dyDescent="0.45">
      <c r="A2" s="16" t="s">
        <v>1432</v>
      </c>
      <c r="B2" s="1" t="s">
        <v>180</v>
      </c>
      <c r="C2" s="1" t="s">
        <v>106</v>
      </c>
      <c r="D2" s="1" t="s">
        <v>1406</v>
      </c>
      <c r="E2" s="25" t="s">
        <v>1407</v>
      </c>
      <c r="H2" s="27" t="s">
        <v>1432</v>
      </c>
      <c r="I2" s="1" t="s">
        <v>180</v>
      </c>
      <c r="J2" s="1" t="s">
        <v>106</v>
      </c>
      <c r="K2" s="1" t="s">
        <v>1406</v>
      </c>
      <c r="L2" s="25" t="s">
        <v>1407</v>
      </c>
      <c r="O2" s="27" t="s">
        <v>1432</v>
      </c>
      <c r="P2" s="1" t="s">
        <v>180</v>
      </c>
      <c r="Q2" s="1" t="s">
        <v>106</v>
      </c>
      <c r="R2" s="1" t="s">
        <v>1406</v>
      </c>
      <c r="S2" s="25" t="s">
        <v>1407</v>
      </c>
      <c r="V2" s="27" t="s">
        <v>1432</v>
      </c>
      <c r="W2" s="1" t="s">
        <v>180</v>
      </c>
      <c r="X2" s="1" t="s">
        <v>106</v>
      </c>
      <c r="Y2" s="1" t="s">
        <v>1406</v>
      </c>
      <c r="Z2" s="25" t="s">
        <v>1407</v>
      </c>
      <c r="AC2" s="27" t="s">
        <v>1432</v>
      </c>
      <c r="AD2" s="1" t="s">
        <v>180</v>
      </c>
      <c r="AE2" s="1" t="s">
        <v>106</v>
      </c>
      <c r="AF2" s="1" t="s">
        <v>1406</v>
      </c>
      <c r="AG2" s="25" t="s">
        <v>1407</v>
      </c>
      <c r="AJ2" s="27" t="s">
        <v>1432</v>
      </c>
      <c r="AK2" s="1" t="s">
        <v>180</v>
      </c>
      <c r="AL2" s="1" t="s">
        <v>106</v>
      </c>
      <c r="AM2" s="1" t="s">
        <v>1406</v>
      </c>
      <c r="AN2" s="25" t="s">
        <v>1407</v>
      </c>
      <c r="AQ2" s="27" t="s">
        <v>1432</v>
      </c>
      <c r="AR2" s="1" t="s">
        <v>180</v>
      </c>
      <c r="AS2" s="1" t="s">
        <v>106</v>
      </c>
      <c r="AT2" s="1" t="s">
        <v>1406</v>
      </c>
      <c r="AU2" s="25" t="s">
        <v>1407</v>
      </c>
      <c r="AX2" s="27" t="s">
        <v>1432</v>
      </c>
      <c r="AY2" s="1" t="s">
        <v>180</v>
      </c>
      <c r="AZ2" s="1" t="s">
        <v>106</v>
      </c>
      <c r="BA2" s="1" t="s">
        <v>1406</v>
      </c>
      <c r="BB2" s="1" t="s">
        <v>1407</v>
      </c>
    </row>
    <row r="3" spans="1:54" ht="14.25" x14ac:dyDescent="0.45">
      <c r="A3" s="6">
        <v>1</v>
      </c>
      <c r="B3" s="6">
        <v>23</v>
      </c>
      <c r="C3" s="6">
        <v>23</v>
      </c>
      <c r="D3" s="6"/>
      <c r="E3" s="26">
        <v>46</v>
      </c>
      <c r="H3" s="28">
        <v>1</v>
      </c>
      <c r="I3" s="6">
        <v>14</v>
      </c>
      <c r="J3" s="6">
        <v>27</v>
      </c>
      <c r="K3" s="6"/>
      <c r="L3" s="26">
        <v>41</v>
      </c>
      <c r="O3" s="28">
        <v>1</v>
      </c>
      <c r="P3" s="6">
        <v>3</v>
      </c>
      <c r="Q3" s="6">
        <v>44</v>
      </c>
      <c r="R3" s="6"/>
      <c r="S3" s="26">
        <v>47</v>
      </c>
      <c r="V3" s="28">
        <v>1</v>
      </c>
      <c r="W3" s="6">
        <v>43</v>
      </c>
      <c r="X3" s="6">
        <v>3</v>
      </c>
      <c r="Y3" s="6"/>
      <c r="Z3" s="26">
        <v>46</v>
      </c>
      <c r="AC3" s="28">
        <v>1</v>
      </c>
      <c r="AD3" s="6">
        <v>32</v>
      </c>
      <c r="AE3" s="6">
        <v>14</v>
      </c>
      <c r="AF3" s="6"/>
      <c r="AG3" s="26">
        <v>46</v>
      </c>
      <c r="AJ3" s="28">
        <v>1</v>
      </c>
      <c r="AK3" s="6">
        <v>41</v>
      </c>
      <c r="AL3" s="6">
        <v>6</v>
      </c>
      <c r="AM3" s="6"/>
      <c r="AN3" s="26">
        <v>47</v>
      </c>
      <c r="AQ3" s="28">
        <v>1</v>
      </c>
      <c r="AR3" s="6"/>
      <c r="AS3" s="6">
        <v>42</v>
      </c>
      <c r="AT3" s="6"/>
      <c r="AU3" s="26">
        <v>42</v>
      </c>
      <c r="AX3" s="28">
        <v>1</v>
      </c>
      <c r="AY3" s="6">
        <v>42</v>
      </c>
      <c r="AZ3" s="6">
        <v>5</v>
      </c>
      <c r="BA3" s="6"/>
      <c r="BB3" s="6">
        <v>47</v>
      </c>
    </row>
    <row r="4" spans="1:54" ht="14.25" x14ac:dyDescent="0.45">
      <c r="A4" s="1">
        <v>2</v>
      </c>
      <c r="H4" s="29">
        <v>2</v>
      </c>
      <c r="O4" s="29">
        <v>2</v>
      </c>
      <c r="V4" s="29">
        <v>2</v>
      </c>
      <c r="AC4" s="29">
        <v>2</v>
      </c>
      <c r="AJ4" s="29">
        <v>2</v>
      </c>
      <c r="AQ4" s="29">
        <v>2</v>
      </c>
      <c r="AX4" s="29">
        <v>2</v>
      </c>
    </row>
    <row r="5" spans="1:54" ht="14.25" x14ac:dyDescent="0.45">
      <c r="A5" s="1">
        <v>3</v>
      </c>
      <c r="C5" s="1">
        <v>1</v>
      </c>
      <c r="E5" s="25">
        <v>1</v>
      </c>
      <c r="H5" s="29">
        <v>3</v>
      </c>
      <c r="J5" s="1">
        <v>1</v>
      </c>
      <c r="L5" s="25">
        <v>1</v>
      </c>
      <c r="O5" s="29">
        <v>3</v>
      </c>
      <c r="Q5" s="1">
        <v>1</v>
      </c>
      <c r="S5" s="25">
        <v>1</v>
      </c>
      <c r="V5" s="29">
        <v>3</v>
      </c>
      <c r="W5" s="1">
        <v>1</v>
      </c>
      <c r="Z5" s="25">
        <v>1</v>
      </c>
      <c r="AC5" s="29">
        <v>3</v>
      </c>
      <c r="AD5" s="1">
        <v>1</v>
      </c>
      <c r="AG5" s="25">
        <v>1</v>
      </c>
      <c r="AJ5" s="29">
        <v>3</v>
      </c>
      <c r="AL5" s="1">
        <v>1</v>
      </c>
      <c r="AN5" s="25">
        <v>1</v>
      </c>
      <c r="AQ5" s="29">
        <v>3</v>
      </c>
      <c r="AS5" s="1">
        <v>1</v>
      </c>
      <c r="AU5" s="25">
        <v>1</v>
      </c>
      <c r="AX5" s="29">
        <v>3</v>
      </c>
      <c r="AY5" s="1">
        <v>1</v>
      </c>
      <c r="BB5" s="1">
        <v>1</v>
      </c>
    </row>
    <row r="6" spans="1:54" ht="14.25" x14ac:dyDescent="0.45">
      <c r="A6" s="1">
        <v>5</v>
      </c>
      <c r="C6" s="1">
        <v>1</v>
      </c>
      <c r="E6" s="25">
        <v>1</v>
      </c>
      <c r="H6" s="29">
        <v>5</v>
      </c>
      <c r="J6" s="1">
        <v>1</v>
      </c>
      <c r="L6" s="25">
        <v>1</v>
      </c>
      <c r="O6" s="29">
        <v>5</v>
      </c>
      <c r="Q6" s="1">
        <v>1</v>
      </c>
      <c r="S6" s="25">
        <v>1</v>
      </c>
      <c r="V6" s="29">
        <v>5</v>
      </c>
      <c r="AC6" s="29">
        <v>5</v>
      </c>
      <c r="AD6" s="1">
        <v>1</v>
      </c>
      <c r="AG6" s="25">
        <v>1</v>
      </c>
      <c r="AJ6" s="29">
        <v>5</v>
      </c>
      <c r="AK6" s="1">
        <v>1</v>
      </c>
      <c r="AN6" s="25">
        <v>1</v>
      </c>
      <c r="AQ6" s="29">
        <v>5</v>
      </c>
      <c r="AS6" s="1">
        <v>1</v>
      </c>
      <c r="AU6" s="25">
        <v>1</v>
      </c>
      <c r="AX6" s="29">
        <v>5</v>
      </c>
      <c r="AZ6" s="1">
        <v>1</v>
      </c>
      <c r="BB6" s="1">
        <v>1</v>
      </c>
    </row>
    <row r="7" spans="1:54" ht="14.25" x14ac:dyDescent="0.45">
      <c r="A7" s="6">
        <v>6</v>
      </c>
      <c r="B7" s="6">
        <v>1</v>
      </c>
      <c r="C7" s="6">
        <v>17</v>
      </c>
      <c r="D7" s="6"/>
      <c r="E7" s="26">
        <v>18</v>
      </c>
      <c r="H7" s="28">
        <v>6</v>
      </c>
      <c r="I7" s="6">
        <v>1</v>
      </c>
      <c r="J7" s="6">
        <v>15</v>
      </c>
      <c r="K7" s="6"/>
      <c r="L7" s="26">
        <v>16</v>
      </c>
      <c r="O7" s="28">
        <v>6</v>
      </c>
      <c r="P7" s="6"/>
      <c r="Q7" s="6">
        <v>18</v>
      </c>
      <c r="R7" s="6"/>
      <c r="S7" s="26">
        <v>18</v>
      </c>
      <c r="V7" s="28">
        <v>6</v>
      </c>
      <c r="W7" s="6">
        <v>16</v>
      </c>
      <c r="X7" s="6">
        <v>2</v>
      </c>
      <c r="Y7" s="6"/>
      <c r="Z7" s="26">
        <v>18</v>
      </c>
      <c r="AC7" s="28">
        <v>6</v>
      </c>
      <c r="AD7" s="6"/>
      <c r="AE7" s="6">
        <v>17</v>
      </c>
      <c r="AF7" s="6"/>
      <c r="AG7" s="26">
        <v>17</v>
      </c>
      <c r="AJ7" s="28">
        <v>6</v>
      </c>
      <c r="AK7" s="6">
        <v>16</v>
      </c>
      <c r="AL7" s="6">
        <v>2</v>
      </c>
      <c r="AM7" s="6"/>
      <c r="AN7" s="26">
        <v>18</v>
      </c>
      <c r="AQ7" s="28">
        <v>6</v>
      </c>
      <c r="AR7" s="6"/>
      <c r="AS7" s="6">
        <v>16</v>
      </c>
      <c r="AT7" s="6"/>
      <c r="AU7" s="26">
        <v>16</v>
      </c>
      <c r="AX7" s="28">
        <v>6</v>
      </c>
      <c r="AY7" s="6">
        <v>13</v>
      </c>
      <c r="AZ7" s="6">
        <v>5</v>
      </c>
      <c r="BA7" s="6"/>
      <c r="BB7" s="6">
        <v>18</v>
      </c>
    </row>
    <row r="8" spans="1:54" ht="14.25" x14ac:dyDescent="0.45">
      <c r="A8" s="6">
        <v>10</v>
      </c>
      <c r="B8" s="6"/>
      <c r="C8" s="6">
        <v>30</v>
      </c>
      <c r="D8" s="6"/>
      <c r="E8" s="26">
        <v>30</v>
      </c>
      <c r="H8" s="28">
        <v>10</v>
      </c>
      <c r="I8" s="6">
        <v>1</v>
      </c>
      <c r="J8" s="6">
        <v>25</v>
      </c>
      <c r="K8" s="6"/>
      <c r="L8" s="26">
        <v>26</v>
      </c>
      <c r="O8" s="28">
        <v>10</v>
      </c>
      <c r="P8" s="6">
        <v>4</v>
      </c>
      <c r="Q8" s="6">
        <v>25</v>
      </c>
      <c r="R8" s="6"/>
      <c r="S8" s="26">
        <v>29</v>
      </c>
      <c r="V8" s="28">
        <v>10</v>
      </c>
      <c r="W8" s="6">
        <v>23</v>
      </c>
      <c r="X8" s="6">
        <v>6</v>
      </c>
      <c r="Y8" s="6"/>
      <c r="Z8" s="26">
        <v>29</v>
      </c>
      <c r="AC8" s="28">
        <v>10</v>
      </c>
      <c r="AD8" s="6">
        <v>16</v>
      </c>
      <c r="AE8" s="6">
        <v>13</v>
      </c>
      <c r="AF8" s="6"/>
      <c r="AG8" s="26">
        <v>29</v>
      </c>
      <c r="AJ8" s="28">
        <v>10</v>
      </c>
      <c r="AK8" s="6">
        <v>22</v>
      </c>
      <c r="AL8" s="6">
        <v>8</v>
      </c>
      <c r="AM8" s="6"/>
      <c r="AN8" s="26">
        <v>30</v>
      </c>
      <c r="AQ8" s="28">
        <v>10</v>
      </c>
      <c r="AR8" s="6">
        <v>2</v>
      </c>
      <c r="AS8" s="6">
        <v>25</v>
      </c>
      <c r="AT8" s="6"/>
      <c r="AU8" s="26">
        <v>27</v>
      </c>
      <c r="AX8" s="28">
        <v>10</v>
      </c>
      <c r="AY8" s="6">
        <v>23</v>
      </c>
      <c r="AZ8" s="6">
        <v>7</v>
      </c>
      <c r="BA8" s="6"/>
      <c r="BB8" s="6">
        <v>30</v>
      </c>
    </row>
    <row r="9" spans="1:54" ht="14.25" x14ac:dyDescent="0.45">
      <c r="A9" s="1">
        <v>11</v>
      </c>
      <c r="C9" s="1">
        <v>2</v>
      </c>
      <c r="E9" s="25">
        <v>2</v>
      </c>
      <c r="H9" s="29">
        <v>11</v>
      </c>
      <c r="J9" s="1">
        <v>2</v>
      </c>
      <c r="L9" s="25">
        <v>2</v>
      </c>
      <c r="O9" s="29">
        <v>11</v>
      </c>
      <c r="Q9" s="1">
        <v>2</v>
      </c>
      <c r="S9" s="25">
        <v>2</v>
      </c>
      <c r="V9" s="29">
        <v>11</v>
      </c>
      <c r="W9" s="1">
        <v>2</v>
      </c>
      <c r="Z9" s="25">
        <v>2</v>
      </c>
      <c r="AC9" s="29">
        <v>11</v>
      </c>
      <c r="AD9" s="1">
        <v>2</v>
      </c>
      <c r="AG9" s="25">
        <v>2</v>
      </c>
      <c r="AJ9" s="29">
        <v>11</v>
      </c>
      <c r="AK9" s="1">
        <v>1</v>
      </c>
      <c r="AL9" s="1">
        <v>1</v>
      </c>
      <c r="AN9" s="25">
        <v>2</v>
      </c>
      <c r="AQ9" s="29">
        <v>11</v>
      </c>
      <c r="AS9" s="1">
        <v>2</v>
      </c>
      <c r="AU9" s="25">
        <v>2</v>
      </c>
      <c r="AX9" s="29">
        <v>11</v>
      </c>
      <c r="AZ9" s="1">
        <v>2</v>
      </c>
      <c r="BB9" s="1">
        <v>2</v>
      </c>
    </row>
    <row r="10" spans="1:54" ht="14.25" x14ac:dyDescent="0.45">
      <c r="A10" s="6">
        <v>13</v>
      </c>
      <c r="B10" s="6"/>
      <c r="C10" s="6">
        <v>10</v>
      </c>
      <c r="D10" s="6"/>
      <c r="E10" s="26">
        <v>10</v>
      </c>
      <c r="H10" s="28">
        <v>13</v>
      </c>
      <c r="I10" s="6">
        <v>1</v>
      </c>
      <c r="J10" s="6">
        <v>9</v>
      </c>
      <c r="K10" s="6"/>
      <c r="L10" s="26">
        <v>10</v>
      </c>
      <c r="O10" s="28">
        <v>13</v>
      </c>
      <c r="P10" s="6"/>
      <c r="Q10" s="6">
        <v>10</v>
      </c>
      <c r="R10" s="6"/>
      <c r="S10" s="26">
        <v>10</v>
      </c>
      <c r="V10" s="29">
        <v>13</v>
      </c>
      <c r="W10" s="1">
        <v>9</v>
      </c>
      <c r="X10" s="1">
        <v>1</v>
      </c>
      <c r="Z10" s="25">
        <v>10</v>
      </c>
      <c r="AC10" s="28">
        <v>13</v>
      </c>
      <c r="AD10" s="6">
        <v>1</v>
      </c>
      <c r="AE10" s="6">
        <v>9</v>
      </c>
      <c r="AF10" s="6"/>
      <c r="AG10" s="26">
        <v>10</v>
      </c>
      <c r="AJ10" s="28">
        <v>13</v>
      </c>
      <c r="AK10" s="6">
        <v>2</v>
      </c>
      <c r="AL10" s="6">
        <v>8</v>
      </c>
      <c r="AM10" s="6"/>
      <c r="AN10" s="26">
        <v>10</v>
      </c>
      <c r="AQ10" s="28">
        <v>13</v>
      </c>
      <c r="AR10" s="6"/>
      <c r="AS10" s="6">
        <v>10</v>
      </c>
      <c r="AT10" s="6"/>
      <c r="AU10" s="26">
        <v>10</v>
      </c>
      <c r="AX10" s="28">
        <v>13</v>
      </c>
      <c r="AY10" s="6">
        <v>9</v>
      </c>
      <c r="AZ10" s="6">
        <v>1</v>
      </c>
      <c r="BA10" s="6"/>
      <c r="BB10" s="6">
        <v>10</v>
      </c>
    </row>
    <row r="11" spans="1:54" ht="14.25" x14ac:dyDescent="0.45">
      <c r="A11" s="1">
        <v>16</v>
      </c>
      <c r="C11" s="1">
        <v>1</v>
      </c>
      <c r="E11" s="25">
        <v>1</v>
      </c>
      <c r="H11" s="29">
        <v>16</v>
      </c>
      <c r="J11" s="1">
        <v>1</v>
      </c>
      <c r="L11" s="25">
        <v>1</v>
      </c>
      <c r="O11" s="29">
        <v>16</v>
      </c>
      <c r="Q11" s="1">
        <v>1</v>
      </c>
      <c r="S11" s="25">
        <v>1</v>
      </c>
      <c r="V11" s="29">
        <v>16</v>
      </c>
      <c r="W11" s="1">
        <v>1</v>
      </c>
      <c r="Z11" s="25">
        <v>1</v>
      </c>
      <c r="AC11" s="29">
        <v>16</v>
      </c>
      <c r="AD11" s="1">
        <v>1</v>
      </c>
      <c r="AG11" s="25">
        <v>1</v>
      </c>
      <c r="AJ11" s="29">
        <v>16</v>
      </c>
      <c r="AK11" s="1">
        <v>1</v>
      </c>
      <c r="AN11" s="25">
        <v>1</v>
      </c>
      <c r="AQ11" s="29">
        <v>16</v>
      </c>
      <c r="AR11" s="1">
        <v>1</v>
      </c>
      <c r="AU11" s="25">
        <v>1</v>
      </c>
      <c r="AX11" s="29">
        <v>16</v>
      </c>
      <c r="AY11" s="1">
        <v>1</v>
      </c>
      <c r="BB11" s="1">
        <v>1</v>
      </c>
    </row>
    <row r="12" spans="1:54" ht="14.25" x14ac:dyDescent="0.45">
      <c r="A12" s="1">
        <v>23</v>
      </c>
      <c r="B12" s="1">
        <v>1</v>
      </c>
      <c r="C12" s="1">
        <v>4</v>
      </c>
      <c r="E12" s="25">
        <v>5</v>
      </c>
      <c r="H12" s="29">
        <v>23</v>
      </c>
      <c r="I12" s="1">
        <v>2</v>
      </c>
      <c r="J12" s="1">
        <v>3</v>
      </c>
      <c r="L12" s="25">
        <v>5</v>
      </c>
      <c r="O12" s="29">
        <v>23</v>
      </c>
      <c r="P12" s="1">
        <v>1</v>
      </c>
      <c r="Q12" s="1">
        <v>4</v>
      </c>
      <c r="S12" s="25">
        <v>5</v>
      </c>
      <c r="V12" s="29">
        <v>23</v>
      </c>
      <c r="W12" s="1">
        <v>5</v>
      </c>
      <c r="Z12" s="25">
        <v>5</v>
      </c>
      <c r="AC12" s="29">
        <v>23</v>
      </c>
      <c r="AD12" s="1">
        <v>5</v>
      </c>
      <c r="AG12" s="25">
        <v>5</v>
      </c>
      <c r="AJ12" s="29">
        <v>23</v>
      </c>
      <c r="AK12" s="1">
        <v>5</v>
      </c>
      <c r="AN12" s="25">
        <v>5</v>
      </c>
      <c r="AQ12" s="29">
        <v>23</v>
      </c>
      <c r="AR12" s="1">
        <v>4</v>
      </c>
      <c r="AS12" s="1">
        <v>1</v>
      </c>
      <c r="AU12" s="25">
        <v>5</v>
      </c>
      <c r="AX12" s="29">
        <v>23</v>
      </c>
      <c r="AY12" s="1">
        <v>5</v>
      </c>
      <c r="BB12" s="1">
        <v>5</v>
      </c>
    </row>
    <row r="13" spans="1:54" ht="14.25" x14ac:dyDescent="0.45">
      <c r="A13" s="1">
        <v>27</v>
      </c>
      <c r="C13" s="1">
        <v>1</v>
      </c>
      <c r="E13" s="25">
        <v>1</v>
      </c>
      <c r="H13" s="29">
        <v>27</v>
      </c>
      <c r="J13" s="1">
        <v>1</v>
      </c>
      <c r="L13" s="25">
        <v>1</v>
      </c>
      <c r="O13" s="29">
        <v>27</v>
      </c>
      <c r="Q13" s="1">
        <v>1</v>
      </c>
      <c r="S13" s="25">
        <v>1</v>
      </c>
      <c r="V13" s="29">
        <v>27</v>
      </c>
      <c r="W13" s="1">
        <v>1</v>
      </c>
      <c r="Z13" s="25">
        <v>1</v>
      </c>
      <c r="AC13" s="29">
        <v>27</v>
      </c>
      <c r="AD13" s="1">
        <v>1</v>
      </c>
      <c r="AG13" s="25">
        <v>1</v>
      </c>
      <c r="AJ13" s="29">
        <v>27</v>
      </c>
      <c r="AK13" s="1">
        <v>1</v>
      </c>
      <c r="AN13" s="25">
        <v>1</v>
      </c>
      <c r="AQ13" s="29">
        <v>27</v>
      </c>
      <c r="AS13" s="1">
        <v>1</v>
      </c>
      <c r="AU13" s="25">
        <v>1</v>
      </c>
      <c r="AX13" s="29">
        <v>27</v>
      </c>
      <c r="AY13" s="1">
        <v>1</v>
      </c>
      <c r="BB13" s="1">
        <v>1</v>
      </c>
    </row>
    <row r="14" spans="1:54" ht="14.25" x14ac:dyDescent="0.45">
      <c r="A14" s="1">
        <v>37</v>
      </c>
      <c r="C14" s="1">
        <v>1</v>
      </c>
      <c r="E14" s="25">
        <v>1</v>
      </c>
      <c r="H14" s="29">
        <v>37</v>
      </c>
      <c r="I14" s="1">
        <v>1</v>
      </c>
      <c r="L14" s="25">
        <v>1</v>
      </c>
      <c r="O14" s="29">
        <v>37</v>
      </c>
      <c r="Q14" s="1">
        <v>1</v>
      </c>
      <c r="S14" s="25">
        <v>1</v>
      </c>
      <c r="V14" s="29">
        <v>37</v>
      </c>
      <c r="W14" s="1">
        <v>1</v>
      </c>
      <c r="Z14" s="25">
        <v>1</v>
      </c>
      <c r="AC14" s="29">
        <v>37</v>
      </c>
      <c r="AD14" s="1">
        <v>1</v>
      </c>
      <c r="AG14" s="25">
        <v>1</v>
      </c>
      <c r="AJ14" s="29">
        <v>37</v>
      </c>
      <c r="AK14" s="1">
        <v>1</v>
      </c>
      <c r="AN14" s="25">
        <v>1</v>
      </c>
      <c r="AQ14" s="29">
        <v>37</v>
      </c>
      <c r="AS14" s="1">
        <v>1</v>
      </c>
      <c r="AU14" s="25">
        <v>1</v>
      </c>
      <c r="AX14" s="29">
        <v>37</v>
      </c>
      <c r="AY14" s="1">
        <v>1</v>
      </c>
      <c r="BB14" s="1">
        <v>1</v>
      </c>
    </row>
    <row r="15" spans="1:54" ht="14.25" x14ac:dyDescent="0.45">
      <c r="A15" s="1">
        <v>40</v>
      </c>
      <c r="C15" s="1">
        <v>1</v>
      </c>
      <c r="E15" s="25">
        <v>1</v>
      </c>
      <c r="H15" s="29">
        <v>40</v>
      </c>
      <c r="J15" s="1">
        <v>1</v>
      </c>
      <c r="L15" s="25">
        <v>1</v>
      </c>
      <c r="O15" s="29">
        <v>40</v>
      </c>
      <c r="Q15" s="1">
        <v>1</v>
      </c>
      <c r="S15" s="25">
        <v>1</v>
      </c>
      <c r="V15" s="29">
        <v>40</v>
      </c>
      <c r="X15" s="1">
        <v>1</v>
      </c>
      <c r="Z15" s="25">
        <v>1</v>
      </c>
      <c r="AC15" s="29">
        <v>40</v>
      </c>
      <c r="AE15" s="1">
        <v>1</v>
      </c>
      <c r="AG15" s="25">
        <v>1</v>
      </c>
      <c r="AJ15" s="29">
        <v>40</v>
      </c>
      <c r="AL15" s="1">
        <v>1</v>
      </c>
      <c r="AN15" s="25">
        <v>1</v>
      </c>
      <c r="AQ15" s="29">
        <v>40</v>
      </c>
      <c r="AS15" s="1">
        <v>1</v>
      </c>
      <c r="AU15" s="25">
        <v>1</v>
      </c>
      <c r="AX15" s="29">
        <v>40</v>
      </c>
      <c r="AY15" s="1">
        <v>1</v>
      </c>
      <c r="BB15" s="1">
        <v>1</v>
      </c>
    </row>
    <row r="16" spans="1:54" ht="14.25" x14ac:dyDescent="0.45">
      <c r="A16" s="1">
        <v>44</v>
      </c>
      <c r="C16" s="1">
        <v>2</v>
      </c>
      <c r="E16" s="25">
        <v>2</v>
      </c>
      <c r="H16" s="29">
        <v>44</v>
      </c>
      <c r="J16" s="1">
        <v>2</v>
      </c>
      <c r="L16" s="25">
        <v>2</v>
      </c>
      <c r="O16" s="29">
        <v>44</v>
      </c>
      <c r="Q16" s="1">
        <v>2</v>
      </c>
      <c r="S16" s="25">
        <v>2</v>
      </c>
      <c r="V16" s="29">
        <v>44</v>
      </c>
      <c r="W16" s="1">
        <v>2</v>
      </c>
      <c r="Z16" s="25">
        <v>2</v>
      </c>
      <c r="AC16" s="29">
        <v>44</v>
      </c>
      <c r="AD16" s="1">
        <v>2</v>
      </c>
      <c r="AG16" s="25">
        <v>2</v>
      </c>
      <c r="AJ16" s="29">
        <v>44</v>
      </c>
      <c r="AK16" s="1">
        <v>2</v>
      </c>
      <c r="AN16" s="25">
        <v>2</v>
      </c>
      <c r="AQ16" s="29">
        <v>44</v>
      </c>
      <c r="AS16" s="1">
        <v>2</v>
      </c>
      <c r="AU16" s="25">
        <v>2</v>
      </c>
      <c r="AX16" s="29">
        <v>44</v>
      </c>
      <c r="AY16" s="1">
        <v>1</v>
      </c>
      <c r="AZ16" s="1">
        <v>1</v>
      </c>
      <c r="BB16" s="1">
        <v>2</v>
      </c>
    </row>
    <row r="17" spans="1:54" ht="14.25" x14ac:dyDescent="0.45">
      <c r="A17" s="1">
        <v>48</v>
      </c>
      <c r="B17" s="1">
        <v>1</v>
      </c>
      <c r="C17" s="1">
        <v>2</v>
      </c>
      <c r="E17" s="25">
        <v>3</v>
      </c>
      <c r="H17" s="29">
        <v>48</v>
      </c>
      <c r="J17" s="1">
        <v>3</v>
      </c>
      <c r="L17" s="25">
        <v>3</v>
      </c>
      <c r="O17" s="29">
        <v>48</v>
      </c>
      <c r="P17" s="1">
        <v>1</v>
      </c>
      <c r="Q17" s="1">
        <v>2</v>
      </c>
      <c r="S17" s="25">
        <v>3</v>
      </c>
      <c r="V17" s="29">
        <v>48</v>
      </c>
      <c r="X17" s="1">
        <v>3</v>
      </c>
      <c r="Z17" s="25">
        <v>3</v>
      </c>
      <c r="AC17" s="29">
        <v>48</v>
      </c>
      <c r="AE17" s="1">
        <v>3</v>
      </c>
      <c r="AG17" s="25">
        <v>3</v>
      </c>
      <c r="AJ17" s="29">
        <v>48</v>
      </c>
      <c r="AL17" s="1">
        <v>3</v>
      </c>
      <c r="AN17" s="25">
        <v>3</v>
      </c>
      <c r="AQ17" s="29">
        <v>48</v>
      </c>
      <c r="AS17" s="1">
        <v>3</v>
      </c>
      <c r="AU17" s="25">
        <v>3</v>
      </c>
      <c r="AX17" s="29">
        <v>48</v>
      </c>
      <c r="AY17" s="1">
        <v>1</v>
      </c>
      <c r="AZ17" s="1">
        <v>2</v>
      </c>
      <c r="BB17" s="1">
        <v>3</v>
      </c>
    </row>
    <row r="18" spans="1:54" ht="14.25" x14ac:dyDescent="0.45">
      <c r="A18" s="1">
        <v>56</v>
      </c>
      <c r="B18" s="1">
        <v>1</v>
      </c>
      <c r="E18" s="25">
        <v>1</v>
      </c>
      <c r="H18" s="29">
        <v>56</v>
      </c>
      <c r="I18" s="1">
        <v>1</v>
      </c>
      <c r="L18" s="25">
        <v>1</v>
      </c>
      <c r="O18" s="29">
        <v>56</v>
      </c>
      <c r="P18" s="1">
        <v>1</v>
      </c>
      <c r="S18" s="25">
        <v>1</v>
      </c>
      <c r="V18" s="29">
        <v>56</v>
      </c>
      <c r="W18" s="1">
        <v>1</v>
      </c>
      <c r="Z18" s="25">
        <v>1</v>
      </c>
      <c r="AC18" s="29">
        <v>56</v>
      </c>
      <c r="AD18" s="1">
        <v>1</v>
      </c>
      <c r="AG18" s="25">
        <v>1</v>
      </c>
      <c r="AJ18" s="29">
        <v>56</v>
      </c>
      <c r="AK18" s="1">
        <v>1</v>
      </c>
      <c r="AN18" s="25">
        <v>1</v>
      </c>
      <c r="AQ18" s="29">
        <v>56</v>
      </c>
      <c r="AR18" s="1">
        <v>1</v>
      </c>
      <c r="AU18" s="25">
        <v>1</v>
      </c>
      <c r="AX18" s="29">
        <v>56</v>
      </c>
      <c r="AZ18" s="1">
        <v>1</v>
      </c>
      <c r="BB18" s="1">
        <v>1</v>
      </c>
    </row>
    <row r="19" spans="1:54" ht="14.25" x14ac:dyDescent="0.45">
      <c r="A19" s="1">
        <v>57</v>
      </c>
      <c r="C19" s="1">
        <v>2</v>
      </c>
      <c r="E19" s="25">
        <v>2</v>
      </c>
      <c r="H19" s="29">
        <v>57</v>
      </c>
      <c r="J19" s="1">
        <v>2</v>
      </c>
      <c r="L19" s="25">
        <v>2</v>
      </c>
      <c r="O19" s="29">
        <v>57</v>
      </c>
      <c r="Q19" s="1">
        <v>2</v>
      </c>
      <c r="S19" s="25">
        <v>2</v>
      </c>
      <c r="V19" s="29">
        <v>57</v>
      </c>
      <c r="X19" s="1">
        <v>2</v>
      </c>
      <c r="Z19" s="25">
        <v>2</v>
      </c>
      <c r="AC19" s="29">
        <v>57</v>
      </c>
      <c r="AE19" s="1">
        <v>2</v>
      </c>
      <c r="AG19" s="25">
        <v>2</v>
      </c>
      <c r="AJ19" s="29">
        <v>57</v>
      </c>
      <c r="AL19" s="1">
        <v>2</v>
      </c>
      <c r="AN19" s="25">
        <v>2</v>
      </c>
      <c r="AQ19" s="29">
        <v>57</v>
      </c>
      <c r="AS19" s="1">
        <v>2</v>
      </c>
      <c r="AU19" s="25">
        <v>2</v>
      </c>
      <c r="AX19" s="29">
        <v>57</v>
      </c>
      <c r="AY19" s="1">
        <v>2</v>
      </c>
      <c r="BB19" s="1">
        <v>2</v>
      </c>
    </row>
    <row r="20" spans="1:54" ht="14.25" x14ac:dyDescent="0.45">
      <c r="A20" s="1">
        <v>59</v>
      </c>
      <c r="C20" s="1">
        <v>3</v>
      </c>
      <c r="E20" s="25">
        <v>3</v>
      </c>
      <c r="H20" s="29">
        <v>59</v>
      </c>
      <c r="J20" s="1">
        <v>3</v>
      </c>
      <c r="L20" s="25">
        <v>3</v>
      </c>
      <c r="O20" s="29">
        <v>59</v>
      </c>
      <c r="Q20" s="1">
        <v>3</v>
      </c>
      <c r="S20" s="25">
        <v>3</v>
      </c>
      <c r="V20" s="29">
        <v>59</v>
      </c>
      <c r="W20" s="1">
        <v>2</v>
      </c>
      <c r="X20" s="1">
        <v>1</v>
      </c>
      <c r="Z20" s="25">
        <v>3</v>
      </c>
      <c r="AC20" s="29">
        <v>59</v>
      </c>
      <c r="AE20" s="1">
        <v>3</v>
      </c>
      <c r="AG20" s="25">
        <v>3</v>
      </c>
      <c r="AJ20" s="29">
        <v>59</v>
      </c>
      <c r="AL20" s="1">
        <v>3</v>
      </c>
      <c r="AN20" s="25">
        <v>3</v>
      </c>
      <c r="AQ20" s="29">
        <v>59</v>
      </c>
      <c r="AS20" s="1">
        <v>3</v>
      </c>
      <c r="AU20" s="25">
        <v>3</v>
      </c>
      <c r="AX20" s="29">
        <v>59</v>
      </c>
      <c r="AY20" s="1">
        <v>2</v>
      </c>
      <c r="AZ20" s="1">
        <v>1</v>
      </c>
      <c r="BB20" s="1">
        <v>3</v>
      </c>
    </row>
    <row r="21" spans="1:54" ht="14.25" x14ac:dyDescent="0.45">
      <c r="A21" s="6">
        <v>67</v>
      </c>
      <c r="B21" s="6">
        <v>1</v>
      </c>
      <c r="C21" s="6">
        <v>6</v>
      </c>
      <c r="D21" s="6"/>
      <c r="E21" s="26">
        <v>7</v>
      </c>
      <c r="H21" s="28">
        <v>67</v>
      </c>
      <c r="I21" s="6"/>
      <c r="J21" s="6">
        <v>7</v>
      </c>
      <c r="K21" s="6"/>
      <c r="L21" s="26">
        <v>7</v>
      </c>
      <c r="O21" s="29">
        <v>67</v>
      </c>
      <c r="Q21" s="1">
        <v>7</v>
      </c>
      <c r="S21" s="25">
        <v>7</v>
      </c>
      <c r="V21" s="29">
        <v>67</v>
      </c>
      <c r="W21" s="1">
        <v>7</v>
      </c>
      <c r="Z21" s="25">
        <v>7</v>
      </c>
      <c r="AC21" s="28">
        <v>67</v>
      </c>
      <c r="AD21" s="6">
        <v>3</v>
      </c>
      <c r="AE21" s="6">
        <v>4</v>
      </c>
      <c r="AF21" s="6"/>
      <c r="AG21" s="26">
        <v>7</v>
      </c>
      <c r="AJ21" s="28">
        <v>67</v>
      </c>
      <c r="AK21" s="6">
        <v>5</v>
      </c>
      <c r="AL21" s="6">
        <v>2</v>
      </c>
      <c r="AM21" s="6"/>
      <c r="AN21" s="26">
        <v>7</v>
      </c>
      <c r="AQ21" s="28">
        <v>67</v>
      </c>
      <c r="AR21" s="6">
        <v>1</v>
      </c>
      <c r="AS21" s="6">
        <v>6</v>
      </c>
      <c r="AT21" s="6"/>
      <c r="AU21" s="26">
        <v>7</v>
      </c>
      <c r="AX21" s="28">
        <v>67</v>
      </c>
      <c r="AY21" s="6">
        <v>7</v>
      </c>
      <c r="AZ21" s="6"/>
      <c r="BA21" s="6"/>
      <c r="BB21" s="6">
        <v>7</v>
      </c>
    </row>
    <row r="22" spans="1:54" ht="14.25" x14ac:dyDescent="0.45">
      <c r="A22" s="1">
        <v>84</v>
      </c>
      <c r="C22" s="1">
        <v>1</v>
      </c>
      <c r="E22" s="25">
        <v>1</v>
      </c>
      <c r="H22" s="29">
        <v>84</v>
      </c>
      <c r="J22" s="1">
        <v>1</v>
      </c>
      <c r="L22" s="25">
        <v>1</v>
      </c>
      <c r="O22" s="29">
        <v>84</v>
      </c>
      <c r="P22" s="1">
        <v>1</v>
      </c>
      <c r="S22" s="25">
        <v>1</v>
      </c>
      <c r="V22" s="29">
        <v>84</v>
      </c>
      <c r="W22" s="1">
        <v>1</v>
      </c>
      <c r="Z22" s="25">
        <v>1</v>
      </c>
      <c r="AC22" s="29">
        <v>84</v>
      </c>
      <c r="AD22" s="1">
        <v>1</v>
      </c>
      <c r="AG22" s="25">
        <v>1</v>
      </c>
      <c r="AJ22" s="29">
        <v>84</v>
      </c>
      <c r="AK22" s="1">
        <v>1</v>
      </c>
      <c r="AN22" s="25">
        <v>1</v>
      </c>
      <c r="AQ22" s="29">
        <v>84</v>
      </c>
      <c r="AS22" s="1">
        <v>1</v>
      </c>
      <c r="AU22" s="25">
        <v>1</v>
      </c>
      <c r="AX22" s="29">
        <v>84</v>
      </c>
      <c r="AY22" s="1">
        <v>1</v>
      </c>
      <c r="BB22" s="1">
        <v>1</v>
      </c>
    </row>
    <row r="23" spans="1:54" ht="14.25" x14ac:dyDescent="0.45">
      <c r="A23" s="1">
        <v>86</v>
      </c>
      <c r="C23" s="1">
        <v>1</v>
      </c>
      <c r="E23" s="25">
        <v>1</v>
      </c>
      <c r="H23" s="29">
        <v>86</v>
      </c>
      <c r="J23" s="1">
        <v>1</v>
      </c>
      <c r="L23" s="25">
        <v>1</v>
      </c>
      <c r="O23" s="29">
        <v>86</v>
      </c>
      <c r="Q23" s="1">
        <v>1</v>
      </c>
      <c r="S23" s="25">
        <v>1</v>
      </c>
      <c r="V23" s="29">
        <v>86</v>
      </c>
      <c r="W23" s="1">
        <v>1</v>
      </c>
      <c r="Z23" s="25">
        <v>1</v>
      </c>
      <c r="AC23" s="29">
        <v>86</v>
      </c>
      <c r="AE23" s="1">
        <v>1</v>
      </c>
      <c r="AG23" s="25">
        <v>1</v>
      </c>
      <c r="AJ23" s="29">
        <v>86</v>
      </c>
      <c r="AK23" s="1">
        <v>1</v>
      </c>
      <c r="AN23" s="25">
        <v>1</v>
      </c>
      <c r="AQ23" s="29">
        <v>86</v>
      </c>
      <c r="AS23" s="1">
        <v>1</v>
      </c>
      <c r="AU23" s="25">
        <v>1</v>
      </c>
      <c r="AX23" s="29">
        <v>86</v>
      </c>
      <c r="AY23" s="1">
        <v>1</v>
      </c>
      <c r="BB23" s="1">
        <v>1</v>
      </c>
    </row>
    <row r="24" spans="1:54" ht="14.25" x14ac:dyDescent="0.45">
      <c r="A24" s="1">
        <v>91</v>
      </c>
      <c r="B24" s="1">
        <v>1</v>
      </c>
      <c r="C24" s="1">
        <v>2</v>
      </c>
      <c r="E24" s="25">
        <v>3</v>
      </c>
      <c r="H24" s="29">
        <v>91</v>
      </c>
      <c r="J24" s="1">
        <v>3</v>
      </c>
      <c r="L24" s="25">
        <v>3</v>
      </c>
      <c r="O24" s="29">
        <v>91</v>
      </c>
      <c r="Q24" s="1">
        <v>3</v>
      </c>
      <c r="S24" s="25">
        <v>3</v>
      </c>
      <c r="V24" s="29">
        <v>91</v>
      </c>
      <c r="W24" s="1">
        <v>3</v>
      </c>
      <c r="Z24" s="25">
        <v>3</v>
      </c>
      <c r="AC24" s="29">
        <v>91</v>
      </c>
      <c r="AD24" s="1">
        <v>2</v>
      </c>
      <c r="AG24" s="25">
        <v>2</v>
      </c>
      <c r="AJ24" s="29">
        <v>91</v>
      </c>
      <c r="AK24" s="1">
        <v>2</v>
      </c>
      <c r="AL24" s="1">
        <v>1</v>
      </c>
      <c r="AN24" s="25">
        <v>3</v>
      </c>
      <c r="AQ24" s="29">
        <v>91</v>
      </c>
      <c r="AS24" s="1">
        <v>3</v>
      </c>
      <c r="AU24" s="25">
        <v>3</v>
      </c>
      <c r="AX24" s="29">
        <v>91</v>
      </c>
      <c r="AY24" s="1">
        <v>2</v>
      </c>
      <c r="AZ24" s="1">
        <v>1</v>
      </c>
      <c r="BB24" s="1">
        <v>3</v>
      </c>
    </row>
    <row r="25" spans="1:54" ht="14.25" x14ac:dyDescent="0.45">
      <c r="A25" s="1">
        <v>104</v>
      </c>
      <c r="H25" s="29">
        <v>104</v>
      </c>
      <c r="O25" s="29">
        <v>104</v>
      </c>
      <c r="V25" s="29">
        <v>104</v>
      </c>
      <c r="AC25" s="29">
        <v>104</v>
      </c>
      <c r="AJ25" s="29">
        <v>104</v>
      </c>
      <c r="AQ25" s="29">
        <v>104</v>
      </c>
      <c r="AX25" s="29">
        <v>104</v>
      </c>
    </row>
    <row r="26" spans="1:54" ht="14.25" x14ac:dyDescent="0.45">
      <c r="A26" s="1">
        <v>111</v>
      </c>
      <c r="C26" s="1">
        <v>1</v>
      </c>
      <c r="E26" s="25">
        <v>1</v>
      </c>
      <c r="H26" s="29">
        <v>111</v>
      </c>
      <c r="J26" s="1">
        <v>1</v>
      </c>
      <c r="L26" s="25">
        <v>1</v>
      </c>
      <c r="O26" s="29">
        <v>111</v>
      </c>
      <c r="Q26" s="1">
        <v>1</v>
      </c>
      <c r="S26" s="25">
        <v>1</v>
      </c>
      <c r="V26" s="29">
        <v>111</v>
      </c>
      <c r="W26" s="1">
        <v>1</v>
      </c>
      <c r="Z26" s="25">
        <v>1</v>
      </c>
      <c r="AC26" s="29">
        <v>111</v>
      </c>
      <c r="AE26" s="1">
        <v>1</v>
      </c>
      <c r="AG26" s="25">
        <v>1</v>
      </c>
      <c r="AJ26" s="29">
        <v>111</v>
      </c>
      <c r="AL26" s="1">
        <v>1</v>
      </c>
      <c r="AN26" s="25">
        <v>1</v>
      </c>
      <c r="AQ26" s="29">
        <v>111</v>
      </c>
      <c r="AS26" s="1">
        <v>1</v>
      </c>
      <c r="AU26" s="25">
        <v>1</v>
      </c>
      <c r="AX26" s="29">
        <v>111</v>
      </c>
      <c r="AY26" s="1">
        <v>1</v>
      </c>
      <c r="BB26" s="1">
        <v>1</v>
      </c>
    </row>
    <row r="27" spans="1:54" ht="14.25" x14ac:dyDescent="0.45">
      <c r="A27" s="1">
        <v>116</v>
      </c>
      <c r="C27" s="1">
        <v>1</v>
      </c>
      <c r="E27" s="25">
        <v>1</v>
      </c>
      <c r="H27" s="29">
        <v>116</v>
      </c>
      <c r="J27" s="1">
        <v>1</v>
      </c>
      <c r="L27" s="25">
        <v>1</v>
      </c>
      <c r="O27" s="29">
        <v>116</v>
      </c>
      <c r="Q27" s="1">
        <v>1</v>
      </c>
      <c r="S27" s="25">
        <v>1</v>
      </c>
      <c r="V27" s="29">
        <v>116</v>
      </c>
      <c r="X27" s="1">
        <v>1</v>
      </c>
      <c r="Z27" s="25">
        <v>1</v>
      </c>
      <c r="AC27" s="29">
        <v>116</v>
      </c>
      <c r="AE27" s="1">
        <v>1</v>
      </c>
      <c r="AG27" s="25">
        <v>1</v>
      </c>
      <c r="AJ27" s="29">
        <v>116</v>
      </c>
      <c r="AL27" s="1">
        <v>1</v>
      </c>
      <c r="AN27" s="25">
        <v>1</v>
      </c>
      <c r="AQ27" s="29">
        <v>116</v>
      </c>
      <c r="AS27" s="1">
        <v>1</v>
      </c>
      <c r="AU27" s="25">
        <v>1</v>
      </c>
      <c r="AX27" s="29">
        <v>116</v>
      </c>
      <c r="AY27" s="1">
        <v>1</v>
      </c>
      <c r="BB27" s="1">
        <v>1</v>
      </c>
    </row>
    <row r="28" spans="1:54" ht="14.25" x14ac:dyDescent="0.45">
      <c r="A28" s="1">
        <v>147</v>
      </c>
      <c r="C28" s="1">
        <v>2</v>
      </c>
      <c r="E28" s="25">
        <v>2</v>
      </c>
      <c r="H28" s="29">
        <v>147</v>
      </c>
      <c r="J28" s="1">
        <v>2</v>
      </c>
      <c r="L28" s="25">
        <v>2</v>
      </c>
      <c r="O28" s="29">
        <v>147</v>
      </c>
      <c r="Q28" s="1">
        <v>2</v>
      </c>
      <c r="S28" s="25">
        <v>2</v>
      </c>
      <c r="V28" s="29">
        <v>147</v>
      </c>
      <c r="X28" s="1">
        <v>2</v>
      </c>
      <c r="Z28" s="25">
        <v>2</v>
      </c>
      <c r="AC28" s="29">
        <v>147</v>
      </c>
      <c r="AE28" s="1">
        <v>2</v>
      </c>
      <c r="AG28" s="25">
        <v>2</v>
      </c>
      <c r="AJ28" s="29">
        <v>147</v>
      </c>
      <c r="AK28" s="1">
        <v>2</v>
      </c>
      <c r="AN28" s="25">
        <v>2</v>
      </c>
      <c r="AQ28" s="29">
        <v>147</v>
      </c>
      <c r="AS28" s="1">
        <v>2</v>
      </c>
      <c r="AU28" s="25">
        <v>2</v>
      </c>
      <c r="AX28" s="29">
        <v>147</v>
      </c>
      <c r="AY28" s="1">
        <v>2</v>
      </c>
      <c r="BB28" s="1">
        <v>2</v>
      </c>
    </row>
    <row r="29" spans="1:54" ht="14.25" x14ac:dyDescent="0.45">
      <c r="A29" s="1">
        <v>170</v>
      </c>
      <c r="C29" s="1">
        <v>1</v>
      </c>
      <c r="E29" s="25">
        <v>1</v>
      </c>
      <c r="H29" s="29">
        <v>170</v>
      </c>
      <c r="J29" s="1">
        <v>1</v>
      </c>
      <c r="L29" s="25">
        <v>1</v>
      </c>
      <c r="O29" s="29">
        <v>170</v>
      </c>
      <c r="Q29" s="1">
        <v>1</v>
      </c>
      <c r="S29" s="25">
        <v>1</v>
      </c>
      <c r="V29" s="29">
        <v>170</v>
      </c>
      <c r="W29" s="1">
        <v>1</v>
      </c>
      <c r="Z29" s="25">
        <v>1</v>
      </c>
      <c r="AC29" s="29">
        <v>170</v>
      </c>
      <c r="AD29" s="1">
        <v>1</v>
      </c>
      <c r="AG29" s="25">
        <v>1</v>
      </c>
      <c r="AJ29" s="29">
        <v>170</v>
      </c>
      <c r="AK29" s="1">
        <v>1</v>
      </c>
      <c r="AN29" s="25">
        <v>1</v>
      </c>
      <c r="AQ29" s="29">
        <v>170</v>
      </c>
      <c r="AS29" s="1">
        <v>1</v>
      </c>
      <c r="AU29" s="25">
        <v>1</v>
      </c>
      <c r="AX29" s="29">
        <v>170</v>
      </c>
      <c r="AY29" s="1">
        <v>1</v>
      </c>
      <c r="BB29" s="1">
        <v>1</v>
      </c>
    </row>
    <row r="30" spans="1:54" ht="14.25" x14ac:dyDescent="0.45">
      <c r="A30" s="1">
        <v>176</v>
      </c>
      <c r="B30" s="1">
        <v>1</v>
      </c>
      <c r="C30" s="1">
        <v>1</v>
      </c>
      <c r="E30" s="25">
        <v>2</v>
      </c>
      <c r="H30" s="29">
        <v>176</v>
      </c>
      <c r="J30" s="1">
        <v>2</v>
      </c>
      <c r="L30" s="25">
        <v>2</v>
      </c>
      <c r="O30" s="29">
        <v>176</v>
      </c>
      <c r="Q30" s="1">
        <v>2</v>
      </c>
      <c r="S30" s="25">
        <v>2</v>
      </c>
      <c r="V30" s="29">
        <v>176</v>
      </c>
      <c r="X30" s="1">
        <v>2</v>
      </c>
      <c r="Z30" s="25">
        <v>2</v>
      </c>
      <c r="AC30" s="29">
        <v>176</v>
      </c>
      <c r="AD30" s="1">
        <v>1</v>
      </c>
      <c r="AE30" s="1">
        <v>1</v>
      </c>
      <c r="AG30" s="25">
        <v>2</v>
      </c>
      <c r="AJ30" s="29">
        <v>176</v>
      </c>
      <c r="AL30" s="1">
        <v>2</v>
      </c>
      <c r="AN30" s="25">
        <v>2</v>
      </c>
      <c r="AQ30" s="29">
        <v>176</v>
      </c>
      <c r="AS30" s="1">
        <v>2</v>
      </c>
      <c r="AU30" s="25">
        <v>2</v>
      </c>
      <c r="AX30" s="29">
        <v>176</v>
      </c>
      <c r="AY30" s="1">
        <v>1</v>
      </c>
      <c r="AZ30" s="1">
        <v>1</v>
      </c>
      <c r="BB30" s="1">
        <v>2</v>
      </c>
    </row>
    <row r="31" spans="1:54" ht="14.25" x14ac:dyDescent="0.45">
      <c r="A31" s="1">
        <v>185</v>
      </c>
      <c r="C31" s="1">
        <v>3</v>
      </c>
      <c r="E31" s="25">
        <v>3</v>
      </c>
      <c r="H31" s="29">
        <v>185</v>
      </c>
      <c r="J31" s="1">
        <v>3</v>
      </c>
      <c r="L31" s="25">
        <v>3</v>
      </c>
      <c r="O31" s="29">
        <v>185</v>
      </c>
      <c r="Q31" s="1">
        <v>3</v>
      </c>
      <c r="S31" s="25">
        <v>3</v>
      </c>
      <c r="V31" s="29">
        <v>185</v>
      </c>
      <c r="W31" s="1">
        <v>2</v>
      </c>
      <c r="X31" s="1">
        <v>1</v>
      </c>
      <c r="Z31" s="25">
        <v>3</v>
      </c>
      <c r="AC31" s="29">
        <v>185</v>
      </c>
      <c r="AD31" s="1">
        <v>3</v>
      </c>
      <c r="AG31" s="25">
        <v>3</v>
      </c>
      <c r="AJ31" s="29">
        <v>185</v>
      </c>
      <c r="AK31" s="1">
        <v>1</v>
      </c>
      <c r="AL31" s="1">
        <v>2</v>
      </c>
      <c r="AN31" s="25">
        <v>3</v>
      </c>
      <c r="AQ31" s="29">
        <v>185</v>
      </c>
      <c r="AS31" s="1">
        <v>3</v>
      </c>
      <c r="AU31" s="25">
        <v>3</v>
      </c>
      <c r="AX31" s="29">
        <v>185</v>
      </c>
      <c r="AY31" s="1">
        <v>3</v>
      </c>
      <c r="BB31" s="1">
        <v>3</v>
      </c>
    </row>
    <row r="32" spans="1:54" ht="14.25" x14ac:dyDescent="0.45">
      <c r="A32" s="1">
        <v>236</v>
      </c>
      <c r="C32" s="1">
        <v>1</v>
      </c>
      <c r="E32" s="25">
        <v>1</v>
      </c>
      <c r="H32" s="29">
        <v>236</v>
      </c>
      <c r="J32" s="1">
        <v>1</v>
      </c>
      <c r="L32" s="25">
        <v>1</v>
      </c>
      <c r="O32" s="29">
        <v>236</v>
      </c>
      <c r="Q32" s="1">
        <v>1</v>
      </c>
      <c r="S32" s="25">
        <v>1</v>
      </c>
      <c r="V32" s="29">
        <v>236</v>
      </c>
      <c r="W32" s="1">
        <v>1</v>
      </c>
      <c r="Z32" s="25">
        <v>1</v>
      </c>
      <c r="AC32" s="29">
        <v>236</v>
      </c>
      <c r="AE32" s="1">
        <v>1</v>
      </c>
      <c r="AG32" s="25">
        <v>1</v>
      </c>
      <c r="AJ32" s="29">
        <v>236</v>
      </c>
      <c r="AK32" s="1">
        <v>1</v>
      </c>
      <c r="AN32" s="25">
        <v>1</v>
      </c>
      <c r="AQ32" s="29">
        <v>236</v>
      </c>
      <c r="AS32" s="1">
        <v>1</v>
      </c>
      <c r="AU32" s="25">
        <v>1</v>
      </c>
      <c r="AX32" s="29">
        <v>236</v>
      </c>
      <c r="AY32" s="1">
        <v>1</v>
      </c>
      <c r="BB32" s="1">
        <v>1</v>
      </c>
    </row>
    <row r="33" spans="1:54" ht="14.25" x14ac:dyDescent="0.45">
      <c r="A33" s="1">
        <v>260</v>
      </c>
      <c r="C33" s="1">
        <v>1</v>
      </c>
      <c r="E33" s="25">
        <v>1</v>
      </c>
      <c r="H33" s="29">
        <v>260</v>
      </c>
      <c r="O33" s="29">
        <v>260</v>
      </c>
      <c r="P33" s="1">
        <v>1</v>
      </c>
      <c r="S33" s="25">
        <v>1</v>
      </c>
      <c r="V33" s="29">
        <v>260</v>
      </c>
      <c r="X33" s="1">
        <v>1</v>
      </c>
      <c r="Z33" s="25">
        <v>1</v>
      </c>
      <c r="AC33" s="29">
        <v>260</v>
      </c>
      <c r="AE33" s="1">
        <v>1</v>
      </c>
      <c r="AG33" s="25">
        <v>1</v>
      </c>
      <c r="AJ33" s="29">
        <v>260</v>
      </c>
      <c r="AL33" s="1">
        <v>1</v>
      </c>
      <c r="AN33" s="25">
        <v>1</v>
      </c>
      <c r="AQ33" s="29">
        <v>260</v>
      </c>
      <c r="AX33" s="29">
        <v>260</v>
      </c>
      <c r="AZ33" s="1">
        <v>1</v>
      </c>
      <c r="BB33" s="1">
        <v>1</v>
      </c>
    </row>
    <row r="34" spans="1:54" ht="14.25" x14ac:dyDescent="0.45">
      <c r="A34" s="1">
        <v>309</v>
      </c>
      <c r="C34" s="1">
        <v>2</v>
      </c>
      <c r="E34" s="25">
        <v>2</v>
      </c>
      <c r="H34" s="29">
        <v>309</v>
      </c>
      <c r="J34" s="1">
        <v>2</v>
      </c>
      <c r="L34" s="25">
        <v>2</v>
      </c>
      <c r="O34" s="29">
        <v>309</v>
      </c>
      <c r="Q34" s="1">
        <v>2</v>
      </c>
      <c r="S34" s="25">
        <v>2</v>
      </c>
      <c r="V34" s="29">
        <v>309</v>
      </c>
      <c r="W34" s="1">
        <v>1</v>
      </c>
      <c r="X34" s="1">
        <v>1</v>
      </c>
      <c r="Z34" s="25">
        <v>2</v>
      </c>
      <c r="AC34" s="29">
        <v>309</v>
      </c>
      <c r="AD34" s="1">
        <v>1</v>
      </c>
      <c r="AE34" s="1">
        <v>1</v>
      </c>
      <c r="AG34" s="25">
        <v>2</v>
      </c>
      <c r="AJ34" s="29">
        <v>309</v>
      </c>
      <c r="AL34" s="1">
        <v>2</v>
      </c>
      <c r="AN34" s="25">
        <v>2</v>
      </c>
      <c r="AQ34" s="29">
        <v>309</v>
      </c>
      <c r="AS34" s="1">
        <v>2</v>
      </c>
      <c r="AU34" s="25">
        <v>2</v>
      </c>
      <c r="AX34" s="29">
        <v>309</v>
      </c>
      <c r="AY34" s="1">
        <v>2</v>
      </c>
      <c r="BB34" s="1">
        <v>2</v>
      </c>
    </row>
    <row r="35" spans="1:54" ht="14.25" x14ac:dyDescent="0.45">
      <c r="A35" s="1">
        <v>336</v>
      </c>
      <c r="C35" s="1">
        <v>2</v>
      </c>
      <c r="E35" s="25">
        <v>2</v>
      </c>
      <c r="H35" s="29">
        <v>336</v>
      </c>
      <c r="J35" s="1">
        <v>2</v>
      </c>
      <c r="L35" s="25">
        <v>2</v>
      </c>
      <c r="O35" s="29">
        <v>336</v>
      </c>
      <c r="Q35" s="1">
        <v>2</v>
      </c>
      <c r="S35" s="25">
        <v>2</v>
      </c>
      <c r="V35" s="29">
        <v>336</v>
      </c>
      <c r="X35" s="1">
        <v>2</v>
      </c>
      <c r="Z35" s="25">
        <v>2</v>
      </c>
      <c r="AC35" s="29">
        <v>336</v>
      </c>
      <c r="AD35" s="1">
        <v>1</v>
      </c>
      <c r="AE35" s="1">
        <v>1</v>
      </c>
      <c r="AG35" s="25">
        <v>2</v>
      </c>
      <c r="AJ35" s="29">
        <v>336</v>
      </c>
      <c r="AL35" s="1">
        <v>2</v>
      </c>
      <c r="AN35" s="25">
        <v>2</v>
      </c>
      <c r="AQ35" s="29">
        <v>336</v>
      </c>
      <c r="AS35" s="1">
        <v>2</v>
      </c>
      <c r="AU35" s="25">
        <v>2</v>
      </c>
      <c r="AX35" s="29">
        <v>336</v>
      </c>
      <c r="AY35" s="1">
        <v>1</v>
      </c>
      <c r="AZ35" s="1">
        <v>1</v>
      </c>
      <c r="BB35" s="1">
        <v>2</v>
      </c>
    </row>
    <row r="36" spans="1:54" ht="14.25" x14ac:dyDescent="0.45">
      <c r="A36" s="1">
        <v>371</v>
      </c>
      <c r="C36" s="1">
        <v>1</v>
      </c>
      <c r="E36" s="25">
        <v>1</v>
      </c>
      <c r="H36" s="29">
        <v>371</v>
      </c>
      <c r="J36" s="1">
        <v>1</v>
      </c>
      <c r="L36" s="25">
        <v>1</v>
      </c>
      <c r="O36" s="29">
        <v>371</v>
      </c>
      <c r="Q36" s="1">
        <v>1</v>
      </c>
      <c r="S36" s="25">
        <v>1</v>
      </c>
      <c r="V36" s="29">
        <v>371</v>
      </c>
      <c r="X36" s="1">
        <v>1</v>
      </c>
      <c r="Z36" s="25">
        <v>1</v>
      </c>
      <c r="AC36" s="29">
        <v>371</v>
      </c>
      <c r="AE36" s="1">
        <v>1</v>
      </c>
      <c r="AG36" s="25">
        <v>1</v>
      </c>
      <c r="AJ36" s="29">
        <v>371</v>
      </c>
      <c r="AL36" s="1">
        <v>1</v>
      </c>
      <c r="AN36" s="25">
        <v>1</v>
      </c>
      <c r="AQ36" s="29">
        <v>371</v>
      </c>
      <c r="AS36" s="1">
        <v>1</v>
      </c>
      <c r="AU36" s="25">
        <v>1</v>
      </c>
      <c r="AX36" s="29">
        <v>371</v>
      </c>
      <c r="AY36" s="1">
        <v>1</v>
      </c>
      <c r="BB36" s="1">
        <v>1</v>
      </c>
    </row>
    <row r="37" spans="1:54" ht="14.25" x14ac:dyDescent="0.45">
      <c r="A37" s="1">
        <v>485</v>
      </c>
      <c r="C37" s="1">
        <v>1</v>
      </c>
      <c r="E37" s="25">
        <v>1</v>
      </c>
      <c r="H37" s="29">
        <v>485</v>
      </c>
      <c r="J37" s="1">
        <v>1</v>
      </c>
      <c r="L37" s="25">
        <v>1</v>
      </c>
      <c r="O37" s="29">
        <v>485</v>
      </c>
      <c r="Q37" s="1">
        <v>1</v>
      </c>
      <c r="S37" s="25">
        <v>1</v>
      </c>
      <c r="V37" s="29">
        <v>485</v>
      </c>
      <c r="X37" s="1">
        <v>1</v>
      </c>
      <c r="Z37" s="25">
        <v>1</v>
      </c>
      <c r="AC37" s="29">
        <v>485</v>
      </c>
      <c r="AE37" s="1">
        <v>1</v>
      </c>
      <c r="AG37" s="25">
        <v>1</v>
      </c>
      <c r="AJ37" s="29">
        <v>485</v>
      </c>
      <c r="AL37" s="1">
        <v>1</v>
      </c>
      <c r="AN37" s="25">
        <v>1</v>
      </c>
      <c r="AQ37" s="29">
        <v>485</v>
      </c>
      <c r="AS37" s="1">
        <v>1</v>
      </c>
      <c r="AU37" s="25">
        <v>1</v>
      </c>
      <c r="AX37" s="29">
        <v>485</v>
      </c>
      <c r="AY37" s="1">
        <v>1</v>
      </c>
      <c r="BB37" s="1">
        <v>1</v>
      </c>
    </row>
    <row r="38" spans="1:54" ht="14.25" x14ac:dyDescent="0.45">
      <c r="A38" s="1">
        <v>498</v>
      </c>
      <c r="C38" s="1">
        <v>1</v>
      </c>
      <c r="E38" s="25">
        <v>1</v>
      </c>
      <c r="H38" s="29">
        <v>498</v>
      </c>
      <c r="J38" s="1">
        <v>1</v>
      </c>
      <c r="L38" s="25">
        <v>1</v>
      </c>
      <c r="O38" s="29">
        <v>498</v>
      </c>
      <c r="Q38" s="1">
        <v>1</v>
      </c>
      <c r="S38" s="25">
        <v>1</v>
      </c>
      <c r="V38" s="29">
        <v>498</v>
      </c>
      <c r="X38" s="1">
        <v>1</v>
      </c>
      <c r="Z38" s="25">
        <v>1</v>
      </c>
      <c r="AC38" s="29">
        <v>498</v>
      </c>
      <c r="AE38" s="1">
        <v>1</v>
      </c>
      <c r="AG38" s="25">
        <v>1</v>
      </c>
      <c r="AJ38" s="29">
        <v>498</v>
      </c>
      <c r="AL38" s="1">
        <v>1</v>
      </c>
      <c r="AN38" s="25">
        <v>1</v>
      </c>
      <c r="AQ38" s="29">
        <v>498</v>
      </c>
      <c r="AS38" s="1">
        <v>1</v>
      </c>
      <c r="AU38" s="25">
        <v>1</v>
      </c>
      <c r="AX38" s="29">
        <v>498</v>
      </c>
      <c r="AY38" s="1">
        <v>1</v>
      </c>
      <c r="BB38" s="1">
        <v>1</v>
      </c>
    </row>
    <row r="39" spans="1:54" ht="14.25" x14ac:dyDescent="0.45">
      <c r="A39" s="1">
        <v>642</v>
      </c>
      <c r="B39" s="1">
        <v>1</v>
      </c>
      <c r="E39" s="25">
        <v>1</v>
      </c>
      <c r="H39" s="29">
        <v>642</v>
      </c>
      <c r="J39" s="1">
        <v>1</v>
      </c>
      <c r="L39" s="25">
        <v>1</v>
      </c>
      <c r="O39" s="29">
        <v>642</v>
      </c>
      <c r="Q39" s="1">
        <v>1</v>
      </c>
      <c r="S39" s="25">
        <v>1</v>
      </c>
      <c r="V39" s="29">
        <v>642</v>
      </c>
      <c r="W39" s="1">
        <v>1</v>
      </c>
      <c r="Z39" s="25">
        <v>1</v>
      </c>
      <c r="AC39" s="29">
        <v>642</v>
      </c>
      <c r="AD39" s="1">
        <v>1</v>
      </c>
      <c r="AG39" s="25">
        <v>1</v>
      </c>
      <c r="AJ39" s="29">
        <v>642</v>
      </c>
      <c r="AL39" s="1">
        <v>1</v>
      </c>
      <c r="AN39" s="25">
        <v>1</v>
      </c>
      <c r="AQ39" s="29">
        <v>642</v>
      </c>
      <c r="AS39" s="1">
        <v>1</v>
      </c>
      <c r="AU39" s="25">
        <v>1</v>
      </c>
      <c r="AX39" s="29">
        <v>642</v>
      </c>
      <c r="AZ39" s="1">
        <v>1</v>
      </c>
      <c r="BB39" s="1">
        <v>1</v>
      </c>
    </row>
    <row r="40" spans="1:54" ht="14.25" x14ac:dyDescent="0.45">
      <c r="A40" s="1">
        <v>647</v>
      </c>
      <c r="C40" s="1">
        <v>1</v>
      </c>
      <c r="E40" s="25">
        <v>1</v>
      </c>
      <c r="H40" s="29">
        <v>647</v>
      </c>
      <c r="J40" s="1">
        <v>1</v>
      </c>
      <c r="L40" s="25">
        <v>1</v>
      </c>
      <c r="O40" s="29">
        <v>647</v>
      </c>
      <c r="Q40" s="1">
        <v>1</v>
      </c>
      <c r="S40" s="25">
        <v>1</v>
      </c>
      <c r="V40" s="29">
        <v>647</v>
      </c>
      <c r="X40" s="1">
        <v>1</v>
      </c>
      <c r="Z40" s="25">
        <v>1</v>
      </c>
      <c r="AC40" s="29">
        <v>647</v>
      </c>
      <c r="AE40" s="1">
        <v>1</v>
      </c>
      <c r="AG40" s="25">
        <v>1</v>
      </c>
      <c r="AJ40" s="29">
        <v>647</v>
      </c>
      <c r="AL40" s="1">
        <v>1</v>
      </c>
      <c r="AN40" s="25">
        <v>1</v>
      </c>
      <c r="AQ40" s="29">
        <v>647</v>
      </c>
      <c r="AS40" s="1">
        <v>1</v>
      </c>
      <c r="AU40" s="25">
        <v>1</v>
      </c>
      <c r="AX40" s="29">
        <v>647</v>
      </c>
      <c r="AZ40" s="1">
        <v>1</v>
      </c>
      <c r="BB40" s="1">
        <v>1</v>
      </c>
    </row>
    <row r="41" spans="1:54" ht="14.25" x14ac:dyDescent="0.45">
      <c r="A41" s="1">
        <v>712</v>
      </c>
      <c r="C41" s="1">
        <v>3</v>
      </c>
      <c r="E41" s="25">
        <v>3</v>
      </c>
      <c r="H41" s="29">
        <v>712</v>
      </c>
      <c r="J41" s="1">
        <v>2</v>
      </c>
      <c r="L41" s="25">
        <v>2</v>
      </c>
      <c r="O41" s="29">
        <v>712</v>
      </c>
      <c r="Q41" s="1">
        <v>3</v>
      </c>
      <c r="S41" s="25">
        <v>3</v>
      </c>
      <c r="V41" s="29">
        <v>712</v>
      </c>
      <c r="X41" s="1">
        <v>3</v>
      </c>
      <c r="Z41" s="25">
        <v>3</v>
      </c>
      <c r="AC41" s="29">
        <v>712</v>
      </c>
      <c r="AE41" s="1">
        <v>3</v>
      </c>
      <c r="AG41" s="25">
        <v>3</v>
      </c>
      <c r="AJ41" s="29">
        <v>712</v>
      </c>
      <c r="AL41" s="1">
        <v>3</v>
      </c>
      <c r="AN41" s="25">
        <v>3</v>
      </c>
      <c r="AQ41" s="29">
        <v>712</v>
      </c>
      <c r="AS41" s="1">
        <v>2</v>
      </c>
      <c r="AU41" s="25">
        <v>2</v>
      </c>
      <c r="AX41" s="29">
        <v>712</v>
      </c>
      <c r="AY41" s="1">
        <v>1</v>
      </c>
      <c r="AZ41" s="1">
        <v>2</v>
      </c>
      <c r="BB41" s="1">
        <v>3</v>
      </c>
    </row>
    <row r="42" spans="1:54" ht="14.25" x14ac:dyDescent="0.45">
      <c r="A42" s="1">
        <v>717</v>
      </c>
      <c r="C42" s="1">
        <v>3</v>
      </c>
      <c r="E42" s="25">
        <v>3</v>
      </c>
      <c r="H42" s="29">
        <v>717</v>
      </c>
      <c r="J42" s="1">
        <v>2</v>
      </c>
      <c r="L42" s="25">
        <v>2</v>
      </c>
      <c r="O42" s="29">
        <v>717</v>
      </c>
      <c r="Q42" s="1">
        <v>3</v>
      </c>
      <c r="S42" s="25">
        <v>3</v>
      </c>
      <c r="V42" s="29">
        <v>717</v>
      </c>
      <c r="W42" s="1">
        <v>3</v>
      </c>
      <c r="Z42" s="25">
        <v>3</v>
      </c>
      <c r="AC42" s="29">
        <v>717</v>
      </c>
      <c r="AE42" s="1">
        <v>3</v>
      </c>
      <c r="AG42" s="25">
        <v>3</v>
      </c>
      <c r="AJ42" s="29">
        <v>717</v>
      </c>
      <c r="AK42" s="1">
        <v>3</v>
      </c>
      <c r="AN42" s="25">
        <v>3</v>
      </c>
      <c r="AQ42" s="29">
        <v>717</v>
      </c>
      <c r="AS42" s="1">
        <v>3</v>
      </c>
      <c r="AU42" s="25">
        <v>3</v>
      </c>
      <c r="AX42" s="29">
        <v>717</v>
      </c>
      <c r="AY42" s="1">
        <v>3</v>
      </c>
      <c r="BB42" s="1">
        <v>3</v>
      </c>
    </row>
    <row r="43" spans="1:54" x14ac:dyDescent="0.25">
      <c r="A43" s="1">
        <v>899</v>
      </c>
      <c r="C43" s="1">
        <v>2</v>
      </c>
      <c r="E43" s="25">
        <v>2</v>
      </c>
      <c r="H43" s="29">
        <v>899</v>
      </c>
      <c r="J43" s="1">
        <v>2</v>
      </c>
      <c r="L43" s="25">
        <v>2</v>
      </c>
      <c r="O43" s="29">
        <v>899</v>
      </c>
      <c r="Q43" s="1">
        <v>2</v>
      </c>
      <c r="S43" s="25">
        <v>2</v>
      </c>
      <c r="V43" s="29">
        <v>899</v>
      </c>
      <c r="X43" s="1">
        <v>2</v>
      </c>
      <c r="Z43" s="25">
        <v>2</v>
      </c>
      <c r="AC43" s="29">
        <v>899</v>
      </c>
      <c r="AE43" s="1">
        <v>2</v>
      </c>
      <c r="AG43" s="25">
        <v>2</v>
      </c>
      <c r="AJ43" s="29">
        <v>899</v>
      </c>
      <c r="AL43" s="1">
        <v>2</v>
      </c>
      <c r="AN43" s="25">
        <v>2</v>
      </c>
      <c r="AQ43" s="29">
        <v>899</v>
      </c>
      <c r="AS43" s="1">
        <v>2</v>
      </c>
      <c r="AU43" s="25">
        <v>2</v>
      </c>
      <c r="AX43" s="29">
        <v>899</v>
      </c>
      <c r="AY43" s="1">
        <v>1</v>
      </c>
      <c r="AZ43" s="1">
        <v>1</v>
      </c>
      <c r="BB43" s="1">
        <v>2</v>
      </c>
    </row>
    <row r="44" spans="1:54" x14ac:dyDescent="0.25">
      <c r="A44" s="6" t="s">
        <v>175</v>
      </c>
      <c r="B44" s="6">
        <v>1</v>
      </c>
      <c r="C44" s="6">
        <v>6</v>
      </c>
      <c r="D44" s="6"/>
      <c r="E44" s="26">
        <v>7</v>
      </c>
      <c r="H44" s="28" t="s">
        <v>175</v>
      </c>
      <c r="I44" s="6"/>
      <c r="J44" s="6">
        <v>5</v>
      </c>
      <c r="K44" s="6"/>
      <c r="L44" s="26">
        <v>5</v>
      </c>
      <c r="O44" s="29" t="s">
        <v>175</v>
      </c>
      <c r="Q44" s="1">
        <v>7</v>
      </c>
      <c r="S44" s="25">
        <v>7</v>
      </c>
      <c r="V44" s="29" t="s">
        <v>175</v>
      </c>
      <c r="W44" s="1">
        <v>7</v>
      </c>
      <c r="Z44" s="25">
        <v>7</v>
      </c>
      <c r="AC44" s="28" t="s">
        <v>175</v>
      </c>
      <c r="AD44" s="6">
        <v>5</v>
      </c>
      <c r="AE44" s="6">
        <v>2</v>
      </c>
      <c r="AF44" s="6"/>
      <c r="AG44" s="26">
        <v>7</v>
      </c>
      <c r="AJ44" s="28" t="s">
        <v>175</v>
      </c>
      <c r="AK44" s="6">
        <v>7</v>
      </c>
      <c r="AL44" s="6"/>
      <c r="AM44" s="6"/>
      <c r="AN44" s="26">
        <v>7</v>
      </c>
      <c r="AQ44" s="29" t="s">
        <v>175</v>
      </c>
      <c r="AS44" s="1">
        <v>5</v>
      </c>
      <c r="AU44" s="25">
        <v>5</v>
      </c>
      <c r="AX44" s="28" t="s">
        <v>175</v>
      </c>
      <c r="AY44" s="6">
        <v>7</v>
      </c>
      <c r="AZ44" s="6"/>
      <c r="BA44" s="6"/>
      <c r="BB44" s="6">
        <v>7</v>
      </c>
    </row>
    <row r="45" spans="1:54" x14ac:dyDescent="0.25">
      <c r="A45" s="1" t="s">
        <v>94</v>
      </c>
      <c r="C45" s="1">
        <v>1</v>
      </c>
      <c r="E45" s="25">
        <v>1</v>
      </c>
      <c r="H45" s="29" t="s">
        <v>94</v>
      </c>
      <c r="O45" s="29" t="s">
        <v>94</v>
      </c>
      <c r="Q45" s="1">
        <v>1</v>
      </c>
      <c r="S45" s="25">
        <v>1</v>
      </c>
      <c r="V45" s="29" t="s">
        <v>94</v>
      </c>
      <c r="X45" s="1">
        <v>1</v>
      </c>
      <c r="Z45" s="25">
        <v>1</v>
      </c>
      <c r="AC45" s="29" t="s">
        <v>94</v>
      </c>
      <c r="AE45" s="1">
        <v>1</v>
      </c>
      <c r="AG45" s="25">
        <v>1</v>
      </c>
      <c r="AJ45" s="29" t="s">
        <v>94</v>
      </c>
      <c r="AL45" s="1">
        <v>1</v>
      </c>
      <c r="AN45" s="25">
        <v>1</v>
      </c>
      <c r="AQ45" s="29" t="s">
        <v>94</v>
      </c>
      <c r="AX45" s="29" t="s">
        <v>94</v>
      </c>
      <c r="AZ45" s="1">
        <v>1</v>
      </c>
      <c r="BB45" s="1">
        <v>1</v>
      </c>
    </row>
    <row r="46" spans="1:54" x14ac:dyDescent="0.25">
      <c r="A46" s="1" t="s">
        <v>1034</v>
      </c>
      <c r="C46" s="1">
        <v>8</v>
      </c>
      <c r="E46" s="25">
        <v>8</v>
      </c>
      <c r="H46" s="29" t="s">
        <v>1034</v>
      </c>
      <c r="I46" s="1">
        <v>1</v>
      </c>
      <c r="J46" s="1">
        <v>7</v>
      </c>
      <c r="L46" s="25">
        <v>8</v>
      </c>
      <c r="O46" s="29" t="s">
        <v>1034</v>
      </c>
      <c r="P46" s="1">
        <v>1</v>
      </c>
      <c r="Q46" s="1">
        <v>7</v>
      </c>
      <c r="S46" s="25">
        <v>8</v>
      </c>
      <c r="V46" s="29" t="s">
        <v>1034</v>
      </c>
      <c r="W46" s="1">
        <v>2</v>
      </c>
      <c r="X46" s="1">
        <v>5</v>
      </c>
      <c r="Z46" s="25">
        <v>7</v>
      </c>
      <c r="AC46" s="29" t="s">
        <v>1034</v>
      </c>
      <c r="AD46" s="1">
        <v>1</v>
      </c>
      <c r="AE46" s="1">
        <v>6</v>
      </c>
      <c r="AG46" s="25">
        <v>7</v>
      </c>
      <c r="AJ46" s="29" t="s">
        <v>1034</v>
      </c>
      <c r="AK46" s="1">
        <v>4</v>
      </c>
      <c r="AL46" s="1">
        <v>4</v>
      </c>
      <c r="AN46" s="25">
        <v>8</v>
      </c>
      <c r="AQ46" s="29" t="s">
        <v>1034</v>
      </c>
      <c r="AS46" s="1">
        <v>8</v>
      </c>
      <c r="AU46" s="25">
        <v>8</v>
      </c>
      <c r="AX46" s="29" t="s">
        <v>1034</v>
      </c>
      <c r="AY46" s="1">
        <v>8</v>
      </c>
      <c r="BB46" s="1">
        <v>8</v>
      </c>
    </row>
    <row r="47" spans="1:54" x14ac:dyDescent="0.25">
      <c r="A47" s="1" t="s">
        <v>1407</v>
      </c>
      <c r="B47" s="1">
        <v>32</v>
      </c>
      <c r="C47" s="1">
        <v>153</v>
      </c>
      <c r="E47" s="25">
        <v>185</v>
      </c>
      <c r="H47" s="29" t="s">
        <v>1407</v>
      </c>
      <c r="I47" s="1">
        <v>22</v>
      </c>
      <c r="J47" s="1">
        <v>146</v>
      </c>
      <c r="L47" s="25">
        <v>168</v>
      </c>
      <c r="O47" s="29" t="s">
        <v>1407</v>
      </c>
      <c r="P47" s="1">
        <v>13</v>
      </c>
      <c r="Q47" s="1">
        <v>172</v>
      </c>
      <c r="S47" s="25">
        <v>185</v>
      </c>
      <c r="V47" s="29" t="s">
        <v>1407</v>
      </c>
      <c r="W47" s="1">
        <v>138</v>
      </c>
      <c r="X47" s="1">
        <v>44</v>
      </c>
      <c r="Z47" s="25">
        <v>182</v>
      </c>
      <c r="AC47" s="29" t="s">
        <v>1407</v>
      </c>
      <c r="AD47" s="1">
        <v>84</v>
      </c>
      <c r="AE47" s="1">
        <v>97</v>
      </c>
      <c r="AG47" s="25">
        <v>181</v>
      </c>
      <c r="AJ47" s="29" t="s">
        <v>1407</v>
      </c>
      <c r="AK47" s="1">
        <v>122</v>
      </c>
      <c r="AL47" s="1">
        <v>64</v>
      </c>
      <c r="AN47" s="25">
        <v>186</v>
      </c>
      <c r="AQ47" s="29" t="s">
        <v>1407</v>
      </c>
      <c r="AR47" s="1">
        <v>9</v>
      </c>
      <c r="AS47" s="1">
        <v>162</v>
      </c>
      <c r="AU47" s="25">
        <v>171</v>
      </c>
      <c r="AX47" s="29" t="s">
        <v>1407</v>
      </c>
      <c r="AY47" s="1">
        <v>150</v>
      </c>
      <c r="AZ47" s="1">
        <v>36</v>
      </c>
      <c r="BB47" s="1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45"/>
  <sheetViews>
    <sheetView workbookViewId="0">
      <selection activeCell="C35" sqref="C35"/>
    </sheetView>
  </sheetViews>
  <sheetFormatPr defaultColWidth="9.140625" defaultRowHeight="15" x14ac:dyDescent="0.25"/>
  <cols>
    <col min="1" max="1" width="16.42578125" style="9" customWidth="1"/>
    <col min="2" max="10" width="9.140625" style="9"/>
    <col min="11" max="11" width="15.7109375" style="9" customWidth="1"/>
    <col min="12" max="20" width="9.140625" style="9"/>
    <col min="21" max="21" width="13.85546875" style="9" customWidth="1"/>
    <col min="22" max="16384" width="9.140625" style="9"/>
  </cols>
  <sheetData>
    <row r="3" spans="1:28" ht="14.25" x14ac:dyDescent="0.45">
      <c r="A3" s="1" t="s">
        <v>1431</v>
      </c>
      <c r="B3" s="1" t="s">
        <v>180</v>
      </c>
      <c r="C3" s="1" t="s">
        <v>106</v>
      </c>
      <c r="D3" s="1" t="s">
        <v>1447</v>
      </c>
      <c r="E3" s="1" t="s">
        <v>1448</v>
      </c>
      <c r="F3" s="1" t="s">
        <v>1449</v>
      </c>
      <c r="G3" s="1" t="s">
        <v>1450</v>
      </c>
      <c r="H3" s="1" t="s">
        <v>1464</v>
      </c>
      <c r="K3" s="1" t="s">
        <v>1436</v>
      </c>
      <c r="L3" s="1" t="s">
        <v>180</v>
      </c>
      <c r="M3" s="1" t="s">
        <v>106</v>
      </c>
      <c r="N3" s="1" t="s">
        <v>1447</v>
      </c>
      <c r="O3" s="1" t="s">
        <v>1448</v>
      </c>
      <c r="P3" s="1" t="s">
        <v>1449</v>
      </c>
      <c r="Q3" s="1" t="s">
        <v>1450</v>
      </c>
      <c r="R3" s="1" t="s">
        <v>1464</v>
      </c>
      <c r="U3" s="1" t="s">
        <v>1433</v>
      </c>
      <c r="V3" s="1" t="s">
        <v>180</v>
      </c>
      <c r="W3" s="1" t="s">
        <v>106</v>
      </c>
      <c r="X3" s="1" t="s">
        <v>1447</v>
      </c>
      <c r="Y3" s="1" t="s">
        <v>1448</v>
      </c>
      <c r="Z3" s="1" t="s">
        <v>1449</v>
      </c>
      <c r="AA3" s="1" t="s">
        <v>1450</v>
      </c>
      <c r="AB3" s="1" t="s">
        <v>1464</v>
      </c>
    </row>
    <row r="4" spans="1:28" x14ac:dyDescent="0.25">
      <c r="A4" s="20" t="s">
        <v>1440</v>
      </c>
      <c r="B4" s="20">
        <v>23</v>
      </c>
      <c r="C4" s="20">
        <v>23</v>
      </c>
      <c r="D4" s="35">
        <v>14.13</v>
      </c>
      <c r="E4" s="35">
        <v>5.9</v>
      </c>
      <c r="F4" s="35">
        <v>36</v>
      </c>
      <c r="G4" s="35" t="s">
        <v>1451</v>
      </c>
      <c r="H4" s="38">
        <v>8.9999999999999998E-4</v>
      </c>
      <c r="K4" s="20" t="s">
        <v>1440</v>
      </c>
      <c r="L4" s="20">
        <v>32</v>
      </c>
      <c r="M4" s="20">
        <v>14</v>
      </c>
      <c r="N4" s="35">
        <v>3.6</v>
      </c>
      <c r="O4" s="35">
        <v>1.78</v>
      </c>
      <c r="P4" s="35">
        <v>7.6</v>
      </c>
      <c r="Q4" s="35" t="s">
        <v>1451</v>
      </c>
      <c r="R4" s="38">
        <v>1E-3</v>
      </c>
      <c r="U4" s="1" t="s">
        <v>1440</v>
      </c>
      <c r="V4" s="1">
        <v>42</v>
      </c>
      <c r="W4" s="1">
        <v>5</v>
      </c>
      <c r="X4" s="36">
        <v>2.4</v>
      </c>
      <c r="Y4" s="36">
        <v>0.9</v>
      </c>
      <c r="Z4" s="36">
        <v>7.4</v>
      </c>
      <c r="AA4" s="36">
        <v>0.08</v>
      </c>
      <c r="AB4" s="40">
        <v>0.35</v>
      </c>
    </row>
    <row r="5" spans="1:28" x14ac:dyDescent="0.25">
      <c r="A5" s="20" t="s">
        <v>1446</v>
      </c>
      <c r="B5" s="20">
        <f>32-23</f>
        <v>9</v>
      </c>
      <c r="C5" s="20">
        <f>153-23</f>
        <v>130</v>
      </c>
      <c r="D5" s="35"/>
      <c r="E5" s="35"/>
      <c r="F5" s="35"/>
      <c r="G5" s="35"/>
      <c r="H5" s="39"/>
      <c r="K5" s="20" t="s">
        <v>1446</v>
      </c>
      <c r="L5" s="20">
        <f>84-32</f>
        <v>52</v>
      </c>
      <c r="M5" s="20">
        <f>97-14</f>
        <v>83</v>
      </c>
      <c r="N5" s="35"/>
      <c r="O5" s="35"/>
      <c r="P5" s="35"/>
      <c r="Q5" s="35"/>
      <c r="R5" s="39"/>
      <c r="U5" s="1" t="s">
        <v>1446</v>
      </c>
      <c r="V5" s="1">
        <f>150-42</f>
        <v>108</v>
      </c>
      <c r="W5" s="1">
        <v>31</v>
      </c>
      <c r="X5" s="36"/>
      <c r="Y5" s="36"/>
      <c r="Z5" s="36"/>
      <c r="AA5" s="36"/>
      <c r="AB5" s="41"/>
    </row>
    <row r="6" spans="1:28" x14ac:dyDescent="0.25">
      <c r="A6" s="1" t="s">
        <v>1441</v>
      </c>
      <c r="B6" s="1">
        <v>1</v>
      </c>
      <c r="C6" s="1">
        <v>17</v>
      </c>
      <c r="D6" s="36">
        <v>0.25900000000000001</v>
      </c>
      <c r="E6" s="36">
        <v>1.2E-2</v>
      </c>
      <c r="F6" s="36">
        <v>1.52</v>
      </c>
      <c r="G6" s="36">
        <v>0.2</v>
      </c>
      <c r="H6" s="40">
        <v>0.56000000000000005</v>
      </c>
      <c r="K6" s="20" t="s">
        <v>1441</v>
      </c>
      <c r="L6" s="20">
        <v>0</v>
      </c>
      <c r="M6" s="20">
        <v>17</v>
      </c>
      <c r="N6" s="35">
        <v>5.8999999999999997E-2</v>
      </c>
      <c r="O6" s="35">
        <v>3.0000000000000001E-3</v>
      </c>
      <c r="P6" s="35">
        <v>0.34</v>
      </c>
      <c r="Q6" s="35" t="s">
        <v>1451</v>
      </c>
      <c r="R6" s="38">
        <v>1E-3</v>
      </c>
      <c r="U6" s="1" t="s">
        <v>1441</v>
      </c>
      <c r="V6" s="1">
        <v>13</v>
      </c>
      <c r="W6" s="1">
        <v>5</v>
      </c>
      <c r="X6" s="36">
        <v>0.59</v>
      </c>
      <c r="Y6" s="36">
        <v>0.2</v>
      </c>
      <c r="Z6" s="36">
        <v>1.97</v>
      </c>
      <c r="AA6" s="36">
        <v>0.4</v>
      </c>
      <c r="AB6" s="40">
        <v>0.69</v>
      </c>
    </row>
    <row r="7" spans="1:28" x14ac:dyDescent="0.25">
      <c r="A7" s="1" t="str">
        <f>"NOT_"&amp;A6</f>
        <v>NOT_GPSC6</v>
      </c>
      <c r="B7" s="1">
        <v>31</v>
      </c>
      <c r="C7" s="1">
        <f>153-17</f>
        <v>136</v>
      </c>
      <c r="D7" s="36"/>
      <c r="E7" s="36"/>
      <c r="F7" s="36"/>
      <c r="G7" s="36"/>
      <c r="H7" s="41"/>
      <c r="K7" s="20" t="str">
        <f>"NOT_"&amp;K6</f>
        <v>NOT_GPSC6</v>
      </c>
      <c r="L7" s="20">
        <v>84</v>
      </c>
      <c r="M7" s="20">
        <v>80</v>
      </c>
      <c r="N7" s="35"/>
      <c r="O7" s="35"/>
      <c r="P7" s="35"/>
      <c r="Q7" s="35"/>
      <c r="R7" s="39"/>
      <c r="U7" s="1" t="str">
        <f>"NOT_"&amp;U6</f>
        <v>NOT_GPSC6</v>
      </c>
      <c r="V7" s="1">
        <f>150-13</f>
        <v>137</v>
      </c>
      <c r="W7" s="1">
        <v>31</v>
      </c>
      <c r="X7" s="36"/>
      <c r="Y7" s="36"/>
      <c r="Z7" s="36"/>
      <c r="AA7" s="36"/>
      <c r="AB7" s="41"/>
    </row>
    <row r="8" spans="1:28" x14ac:dyDescent="0.25">
      <c r="A8" s="31" t="s">
        <v>1442</v>
      </c>
      <c r="B8" s="31">
        <v>0</v>
      </c>
      <c r="C8" s="31">
        <v>30</v>
      </c>
      <c r="D8" s="37">
        <v>0.13</v>
      </c>
      <c r="E8" s="37">
        <v>6.0000000000000001E-3</v>
      </c>
      <c r="F8" s="37">
        <v>0.752</v>
      </c>
      <c r="G8" s="37">
        <v>1.6E-2</v>
      </c>
      <c r="H8" s="42">
        <v>9.6000000000000002E-2</v>
      </c>
      <c r="K8" s="1" t="s">
        <v>1442</v>
      </c>
      <c r="L8" s="1">
        <v>16</v>
      </c>
      <c r="M8" s="1">
        <v>13</v>
      </c>
      <c r="N8" s="36">
        <v>1.52</v>
      </c>
      <c r="O8" s="36">
        <v>0.68</v>
      </c>
      <c r="P8" s="36">
        <v>3.44</v>
      </c>
      <c r="Q8" s="36">
        <v>0.3</v>
      </c>
      <c r="R8" s="40">
        <v>0.63</v>
      </c>
      <c r="U8" s="1" t="s">
        <v>1442</v>
      </c>
      <c r="V8" s="1">
        <v>23</v>
      </c>
      <c r="W8" s="1">
        <v>7</v>
      </c>
      <c r="X8" s="36">
        <v>0.75</v>
      </c>
      <c r="Y8" s="36">
        <v>0.3</v>
      </c>
      <c r="Z8" s="36">
        <v>2.1</v>
      </c>
      <c r="AA8" s="36">
        <v>0.55000000000000004</v>
      </c>
      <c r="AB8" s="40">
        <v>0.8</v>
      </c>
    </row>
    <row r="9" spans="1:28" x14ac:dyDescent="0.25">
      <c r="A9" s="31" t="str">
        <f>"NOT_"&amp;A8</f>
        <v>NOT_GPSC10</v>
      </c>
      <c r="B9" s="31">
        <v>32</v>
      </c>
      <c r="C9" s="31">
        <f>153-30</f>
        <v>123</v>
      </c>
      <c r="D9" s="37"/>
      <c r="E9" s="37"/>
      <c r="F9" s="37"/>
      <c r="G9" s="37"/>
      <c r="H9" s="43"/>
      <c r="K9" s="1" t="str">
        <f>"NOT_"&amp;K8</f>
        <v>NOT_GPSC10</v>
      </c>
      <c r="L9" s="1">
        <f>84-16</f>
        <v>68</v>
      </c>
      <c r="M9" s="1">
        <f>97-13</f>
        <v>84</v>
      </c>
      <c r="N9" s="36"/>
      <c r="O9" s="36"/>
      <c r="P9" s="36"/>
      <c r="Q9" s="36"/>
      <c r="R9" s="41"/>
      <c r="U9" s="1" t="str">
        <f>"NOT_"&amp;U8</f>
        <v>NOT_GPSC10</v>
      </c>
      <c r="V9" s="1">
        <f>150-23</f>
        <v>127</v>
      </c>
      <c r="W9" s="1">
        <v>29</v>
      </c>
      <c r="X9" s="36"/>
      <c r="Y9" s="36"/>
      <c r="Z9" s="36"/>
      <c r="AA9" s="36"/>
      <c r="AB9" s="41"/>
    </row>
    <row r="10" spans="1:28" x14ac:dyDescent="0.25">
      <c r="A10" s="1" t="s">
        <v>1443</v>
      </c>
      <c r="B10" s="1">
        <v>0</v>
      </c>
      <c r="C10" s="1">
        <v>10</v>
      </c>
      <c r="D10" s="36">
        <v>0.48</v>
      </c>
      <c r="E10" s="36">
        <v>0.02</v>
      </c>
      <c r="F10" s="36">
        <v>3.05</v>
      </c>
      <c r="G10" s="36">
        <v>0.55000000000000004</v>
      </c>
      <c r="H10" s="40">
        <v>0.8</v>
      </c>
      <c r="K10" s="31" t="s">
        <v>1443</v>
      </c>
      <c r="L10" s="31">
        <v>1</v>
      </c>
      <c r="M10" s="31">
        <v>9</v>
      </c>
      <c r="N10" s="37">
        <v>0.12</v>
      </c>
      <c r="O10" s="37">
        <v>5.0000000000000001E-3</v>
      </c>
      <c r="P10" s="37">
        <v>0.75</v>
      </c>
      <c r="Q10" s="37">
        <v>1.7999999999999999E-2</v>
      </c>
      <c r="R10" s="42">
        <v>0.1</v>
      </c>
      <c r="U10" s="1" t="s">
        <v>1443</v>
      </c>
      <c r="V10" s="1">
        <v>9</v>
      </c>
      <c r="W10" s="1">
        <v>1</v>
      </c>
      <c r="X10" s="36">
        <v>2.23</v>
      </c>
      <c r="Y10" s="36">
        <v>0.35</v>
      </c>
      <c r="Z10" s="36">
        <v>50.7</v>
      </c>
      <c r="AA10" s="36">
        <v>0.5</v>
      </c>
      <c r="AB10" s="40">
        <v>0.77</v>
      </c>
    </row>
    <row r="11" spans="1:28" x14ac:dyDescent="0.25">
      <c r="A11" s="1" t="str">
        <f>"NOT_"&amp;A10</f>
        <v>NOT_GPSC13</v>
      </c>
      <c r="B11" s="1">
        <v>32</v>
      </c>
      <c r="C11" s="1">
        <v>143</v>
      </c>
      <c r="D11" s="36"/>
      <c r="E11" s="36"/>
      <c r="F11" s="36"/>
      <c r="G11" s="36"/>
      <c r="H11" s="41"/>
      <c r="K11" s="31" t="str">
        <f>"NOT_"&amp;K10</f>
        <v>NOT_GPSC13</v>
      </c>
      <c r="L11" s="31">
        <v>83</v>
      </c>
      <c r="M11" s="31">
        <f>97-9</f>
        <v>88</v>
      </c>
      <c r="N11" s="37"/>
      <c r="O11" s="37"/>
      <c r="P11" s="37"/>
      <c r="Q11" s="37"/>
      <c r="R11" s="43"/>
      <c r="U11" s="1" t="str">
        <f>"NOT_"&amp;U10</f>
        <v>NOT_GPSC13</v>
      </c>
      <c r="V11" s="1">
        <v>141</v>
      </c>
      <c r="W11" s="1">
        <v>35</v>
      </c>
      <c r="X11" s="36"/>
      <c r="Y11" s="36"/>
      <c r="Z11" s="36"/>
      <c r="AA11" s="36"/>
      <c r="AB11" s="41"/>
    </row>
    <row r="12" spans="1:28" x14ac:dyDescent="0.25">
      <c r="A12" s="1" t="s">
        <v>1444</v>
      </c>
      <c r="B12" s="1">
        <v>1</v>
      </c>
      <c r="C12" s="1">
        <v>6</v>
      </c>
      <c r="D12" s="36">
        <v>0.79</v>
      </c>
      <c r="E12" s="36">
        <v>3.3000000000000002E-2</v>
      </c>
      <c r="F12" s="36">
        <v>5.6</v>
      </c>
      <c r="G12" s="36">
        <v>0.9</v>
      </c>
      <c r="H12" s="40">
        <v>0.9</v>
      </c>
      <c r="K12" s="1" t="s">
        <v>1444</v>
      </c>
      <c r="L12" s="1">
        <v>3</v>
      </c>
      <c r="M12" s="1">
        <v>4</v>
      </c>
      <c r="N12" s="36">
        <v>0.86</v>
      </c>
      <c r="O12" s="36">
        <v>0.16</v>
      </c>
      <c r="P12" s="36">
        <v>4.29</v>
      </c>
      <c r="Q12" s="36">
        <v>0.9</v>
      </c>
      <c r="R12" s="40">
        <v>0.9</v>
      </c>
      <c r="U12" s="1" t="s">
        <v>1444</v>
      </c>
      <c r="V12" s="1">
        <v>7</v>
      </c>
      <c r="W12" s="1">
        <v>0</v>
      </c>
      <c r="X12" s="36">
        <v>2.7</v>
      </c>
      <c r="Y12" s="36">
        <v>0.33</v>
      </c>
      <c r="Z12" s="36">
        <v>81</v>
      </c>
      <c r="AA12" s="36">
        <v>0.4</v>
      </c>
      <c r="AB12" s="40">
        <v>0.69</v>
      </c>
    </row>
    <row r="13" spans="1:28" x14ac:dyDescent="0.25">
      <c r="A13" s="1" t="str">
        <f>"NOT_"&amp;A12</f>
        <v>NOT_GPSC67</v>
      </c>
      <c r="B13" s="1">
        <v>31</v>
      </c>
      <c r="C13" s="1">
        <f>153-6</f>
        <v>147</v>
      </c>
      <c r="D13" s="36"/>
      <c r="E13" s="36"/>
      <c r="F13" s="36"/>
      <c r="G13" s="36"/>
      <c r="H13" s="41"/>
      <c r="K13" s="1" t="str">
        <f>"NOT_"&amp;K12</f>
        <v>NOT_GPSC67</v>
      </c>
      <c r="L13" s="1">
        <v>81</v>
      </c>
      <c r="M13" s="1">
        <v>93</v>
      </c>
      <c r="N13" s="36"/>
      <c r="O13" s="36"/>
      <c r="P13" s="36"/>
      <c r="Q13" s="36"/>
      <c r="R13" s="41"/>
      <c r="U13" s="1" t="str">
        <f>"NOT_"&amp;U12</f>
        <v>NOT_GPSC67</v>
      </c>
      <c r="V13" s="1">
        <v>143</v>
      </c>
      <c r="W13" s="1">
        <v>36</v>
      </c>
      <c r="X13" s="36"/>
      <c r="Y13" s="36"/>
      <c r="Z13" s="36"/>
      <c r="AA13" s="36"/>
      <c r="AB13" s="41"/>
    </row>
    <row r="14" spans="1:28" x14ac:dyDescent="0.25">
      <c r="A14" s="1" t="s">
        <v>1445</v>
      </c>
      <c r="B14" s="1">
        <v>1</v>
      </c>
      <c r="C14" s="1">
        <v>6</v>
      </c>
      <c r="D14" s="36">
        <v>0.79</v>
      </c>
      <c r="E14" s="36">
        <v>3.3000000000000002E-2</v>
      </c>
      <c r="F14" s="36">
        <v>5.6</v>
      </c>
      <c r="G14" s="36">
        <v>0.9</v>
      </c>
      <c r="H14" s="40">
        <v>0.9</v>
      </c>
      <c r="K14" s="1" t="s">
        <v>1445</v>
      </c>
      <c r="L14" s="1">
        <v>5</v>
      </c>
      <c r="M14" s="1">
        <v>2</v>
      </c>
      <c r="N14" s="36">
        <v>3</v>
      </c>
      <c r="O14" s="36">
        <v>0.56999999999999995</v>
      </c>
      <c r="P14" s="36">
        <v>22.8</v>
      </c>
      <c r="Q14" s="36">
        <v>0.2</v>
      </c>
      <c r="R14" s="40">
        <v>0.5</v>
      </c>
      <c r="U14" s="1" t="s">
        <v>1445</v>
      </c>
      <c r="V14" s="1">
        <v>7</v>
      </c>
      <c r="W14" s="1">
        <v>0</v>
      </c>
      <c r="X14" s="36">
        <v>2.7</v>
      </c>
      <c r="Y14" s="36">
        <v>0.33</v>
      </c>
      <c r="Z14" s="36">
        <v>81</v>
      </c>
      <c r="AA14" s="36">
        <v>0.4</v>
      </c>
      <c r="AB14" s="40">
        <v>0.69</v>
      </c>
    </row>
    <row r="15" spans="1:28" x14ac:dyDescent="0.25">
      <c r="A15" s="1" t="str">
        <f>"NOT_"&amp;A14</f>
        <v>NOT_GPSC904;9</v>
      </c>
      <c r="B15" s="1">
        <v>31</v>
      </c>
      <c r="C15" s="1">
        <f>153-6</f>
        <v>147</v>
      </c>
      <c r="D15" s="36"/>
      <c r="E15" s="36"/>
      <c r="F15" s="36"/>
      <c r="G15" s="36"/>
      <c r="H15" s="41"/>
      <c r="K15" s="1" t="str">
        <f>"NOT_"&amp;K14</f>
        <v>NOT_GPSC904;9</v>
      </c>
      <c r="L15" s="1">
        <v>79</v>
      </c>
      <c r="M15" s="1">
        <v>95</v>
      </c>
      <c r="N15" s="36"/>
      <c r="O15" s="36"/>
      <c r="P15" s="36"/>
      <c r="Q15" s="36"/>
      <c r="R15" s="41"/>
      <c r="U15" s="1" t="str">
        <f>"NOT_"&amp;U14</f>
        <v>NOT_GPSC904;9</v>
      </c>
      <c r="V15" s="1">
        <v>143</v>
      </c>
      <c r="W15" s="1">
        <v>36</v>
      </c>
      <c r="X15" s="36"/>
      <c r="Y15" s="36"/>
      <c r="Z15" s="36"/>
      <c r="AA15" s="36"/>
      <c r="AB15" s="41"/>
    </row>
    <row r="18" spans="1:28" ht="14.25" x14ac:dyDescent="0.45">
      <c r="A18" s="1" t="s">
        <v>1439</v>
      </c>
      <c r="B18" s="1" t="s">
        <v>180</v>
      </c>
      <c r="C18" s="1" t="s">
        <v>106</v>
      </c>
      <c r="D18" s="1" t="s">
        <v>1447</v>
      </c>
      <c r="E18" s="1" t="s">
        <v>1448</v>
      </c>
      <c r="F18" s="1" t="s">
        <v>1449</v>
      </c>
      <c r="G18" s="1" t="s">
        <v>1450</v>
      </c>
      <c r="H18" s="1" t="s">
        <v>1464</v>
      </c>
      <c r="K18" s="1" t="s">
        <v>1435</v>
      </c>
      <c r="L18" s="1" t="s">
        <v>180</v>
      </c>
      <c r="M18" s="1" t="s">
        <v>106</v>
      </c>
      <c r="N18" s="1" t="s">
        <v>1447</v>
      </c>
      <c r="O18" s="1" t="s">
        <v>1448</v>
      </c>
      <c r="P18" s="1" t="s">
        <v>1449</v>
      </c>
      <c r="Q18" s="1" t="s">
        <v>1450</v>
      </c>
      <c r="R18" s="1" t="s">
        <v>1464</v>
      </c>
      <c r="U18" s="1" t="s">
        <v>1434</v>
      </c>
      <c r="V18" s="1" t="s">
        <v>180</v>
      </c>
      <c r="W18" s="1" t="s">
        <v>106</v>
      </c>
      <c r="X18" s="1" t="s">
        <v>1447</v>
      </c>
      <c r="Y18" s="1" t="s">
        <v>1448</v>
      </c>
      <c r="Z18" s="1" t="s">
        <v>1449</v>
      </c>
      <c r="AA18" s="1" t="s">
        <v>1450</v>
      </c>
      <c r="AB18" s="1" t="s">
        <v>1464</v>
      </c>
    </row>
    <row r="19" spans="1:28" x14ac:dyDescent="0.25">
      <c r="A19" s="20" t="s">
        <v>1440</v>
      </c>
      <c r="B19" s="20">
        <v>14</v>
      </c>
      <c r="C19" s="20">
        <v>27</v>
      </c>
      <c r="D19" s="35">
        <v>7.58</v>
      </c>
      <c r="E19" s="35">
        <v>2.9</v>
      </c>
      <c r="F19" s="35">
        <v>20.9</v>
      </c>
      <c r="G19" s="35" t="s">
        <v>1451</v>
      </c>
      <c r="H19" s="38">
        <v>8.9999999999999998E-4</v>
      </c>
      <c r="K19" s="20" t="s">
        <v>1440</v>
      </c>
      <c r="L19" s="20">
        <v>41</v>
      </c>
      <c r="M19" s="20">
        <v>6</v>
      </c>
      <c r="N19" s="35">
        <v>4.8600000000000003</v>
      </c>
      <c r="O19" s="35">
        <v>2</v>
      </c>
      <c r="P19" s="35">
        <v>13.3</v>
      </c>
      <c r="Q19" s="35" t="s">
        <v>1451</v>
      </c>
      <c r="R19" s="38">
        <v>1E-3</v>
      </c>
      <c r="U19" s="1" t="s">
        <v>1440</v>
      </c>
      <c r="V19" s="1">
        <v>0</v>
      </c>
      <c r="W19" s="1">
        <v>42</v>
      </c>
      <c r="X19" s="36">
        <v>0.34</v>
      </c>
      <c r="Y19" s="36">
        <v>1.4999999999999999E-2</v>
      </c>
      <c r="Z19" s="36">
        <v>2.2000000000000002</v>
      </c>
      <c r="AA19" s="36">
        <v>0.3</v>
      </c>
      <c r="AB19" s="40">
        <v>0.63</v>
      </c>
    </row>
    <row r="20" spans="1:28" x14ac:dyDescent="0.25">
      <c r="A20" s="20" t="s">
        <v>1446</v>
      </c>
      <c r="B20" s="20">
        <f>22-14</f>
        <v>8</v>
      </c>
      <c r="C20" s="20">
        <f>146-27</f>
        <v>119</v>
      </c>
      <c r="D20" s="35"/>
      <c r="E20" s="35"/>
      <c r="F20" s="35"/>
      <c r="G20" s="35"/>
      <c r="H20" s="39"/>
      <c r="K20" s="20" t="s">
        <v>1446</v>
      </c>
      <c r="L20" s="20">
        <f>122-41</f>
        <v>81</v>
      </c>
      <c r="M20" s="20">
        <v>58</v>
      </c>
      <c r="N20" s="35"/>
      <c r="O20" s="35"/>
      <c r="P20" s="35"/>
      <c r="Q20" s="35"/>
      <c r="R20" s="39"/>
      <c r="U20" s="1" t="s">
        <v>1446</v>
      </c>
      <c r="V20" s="1">
        <v>9</v>
      </c>
      <c r="W20" s="1">
        <f>162-42</f>
        <v>120</v>
      </c>
      <c r="X20" s="36"/>
      <c r="Y20" s="36"/>
      <c r="Z20" s="36"/>
      <c r="AA20" s="36"/>
      <c r="AB20" s="41"/>
    </row>
    <row r="21" spans="1:28" x14ac:dyDescent="0.25">
      <c r="A21" s="1" t="s">
        <v>1441</v>
      </c>
      <c r="B21" s="1">
        <v>1</v>
      </c>
      <c r="C21" s="1">
        <v>15</v>
      </c>
      <c r="D21" s="36">
        <v>0.42</v>
      </c>
      <c r="E21" s="36">
        <v>1.7999999999999999E-2</v>
      </c>
      <c r="F21" s="36">
        <v>2.5</v>
      </c>
      <c r="G21" s="36">
        <v>0.4</v>
      </c>
      <c r="H21" s="40">
        <v>0.69</v>
      </c>
      <c r="K21" s="31" t="s">
        <v>1441</v>
      </c>
      <c r="L21" s="31">
        <v>16</v>
      </c>
      <c r="M21" s="31">
        <v>2</v>
      </c>
      <c r="N21" s="37">
        <v>4.6500000000000004</v>
      </c>
      <c r="O21" s="37">
        <v>1.18</v>
      </c>
      <c r="P21" s="37">
        <v>30.8</v>
      </c>
      <c r="Q21" s="37">
        <v>2.5000000000000001E-2</v>
      </c>
      <c r="R21" s="42">
        <v>0.12</v>
      </c>
      <c r="U21" s="1" t="s">
        <v>1441</v>
      </c>
      <c r="V21" s="1">
        <v>0</v>
      </c>
      <c r="W21" s="1">
        <v>16</v>
      </c>
      <c r="X21" s="36">
        <v>1.1000000000000001</v>
      </c>
      <c r="Y21" s="36">
        <v>4.7E-2</v>
      </c>
      <c r="Z21" s="36">
        <v>7.6</v>
      </c>
      <c r="AA21" s="36">
        <v>0.9</v>
      </c>
      <c r="AB21" s="40">
        <v>0.9</v>
      </c>
    </row>
    <row r="22" spans="1:28" x14ac:dyDescent="0.25">
      <c r="A22" s="1" t="str">
        <f>"NOT_"&amp;A21</f>
        <v>NOT_GPSC6</v>
      </c>
      <c r="B22" s="1">
        <v>21</v>
      </c>
      <c r="C22" s="1">
        <f>146-15</f>
        <v>131</v>
      </c>
      <c r="D22" s="36"/>
      <c r="E22" s="36"/>
      <c r="F22" s="36"/>
      <c r="G22" s="36"/>
      <c r="H22" s="41"/>
      <c r="K22" s="31" t="str">
        <f>"NOT_"&amp;K21</f>
        <v>NOT_GPSC6</v>
      </c>
      <c r="L22" s="31">
        <f>122-16</f>
        <v>106</v>
      </c>
      <c r="M22" s="31">
        <v>62</v>
      </c>
      <c r="N22" s="37"/>
      <c r="O22" s="37"/>
      <c r="P22" s="37"/>
      <c r="Q22" s="37"/>
      <c r="R22" s="43"/>
      <c r="U22" s="1" t="str">
        <f>"NOT_"&amp;U21</f>
        <v>NOT_GPSC6</v>
      </c>
      <c r="V22" s="1">
        <v>9</v>
      </c>
      <c r="W22" s="1">
        <f>162-16</f>
        <v>146</v>
      </c>
      <c r="X22" s="36"/>
      <c r="Y22" s="36"/>
      <c r="Z22" s="36"/>
      <c r="AA22" s="36"/>
      <c r="AB22" s="41"/>
    </row>
    <row r="23" spans="1:28" x14ac:dyDescent="0.25">
      <c r="A23" s="1" t="s">
        <v>1442</v>
      </c>
      <c r="B23" s="1">
        <v>1</v>
      </c>
      <c r="C23" s="1">
        <v>25</v>
      </c>
      <c r="D23" s="36">
        <v>0.23200000000000001</v>
      </c>
      <c r="E23" s="36">
        <v>1.0999999999999999E-2</v>
      </c>
      <c r="F23" s="36">
        <v>1.35</v>
      </c>
      <c r="G23" s="36">
        <v>0.13</v>
      </c>
      <c r="H23" s="40">
        <v>0.48</v>
      </c>
      <c r="K23" s="1" t="s">
        <v>1442</v>
      </c>
      <c r="L23" s="1">
        <v>22</v>
      </c>
      <c r="M23" s="1">
        <v>8</v>
      </c>
      <c r="N23" s="36">
        <v>1.54</v>
      </c>
      <c r="O23" s="36">
        <v>0.65</v>
      </c>
      <c r="P23" s="36">
        <v>3.89</v>
      </c>
      <c r="Q23" s="36">
        <v>0.3</v>
      </c>
      <c r="R23" s="40">
        <v>0.63</v>
      </c>
      <c r="U23" s="1" t="s">
        <v>1442</v>
      </c>
      <c r="V23" s="1">
        <v>2</v>
      </c>
      <c r="W23" s="1">
        <v>25</v>
      </c>
      <c r="X23" s="36">
        <v>1.56</v>
      </c>
      <c r="Y23" s="36">
        <v>0.21</v>
      </c>
      <c r="Z23" s="36">
        <v>7.5</v>
      </c>
      <c r="AA23" s="36">
        <v>0.6</v>
      </c>
      <c r="AB23" s="40">
        <v>0.82</v>
      </c>
    </row>
    <row r="24" spans="1:28" x14ac:dyDescent="0.25">
      <c r="A24" s="1" t="str">
        <f>"NOT_"&amp;A23</f>
        <v>NOT_GPSC10</v>
      </c>
      <c r="B24" s="1">
        <v>21</v>
      </c>
      <c r="C24" s="1">
        <f>146-25</f>
        <v>121</v>
      </c>
      <c r="D24" s="36"/>
      <c r="E24" s="36"/>
      <c r="F24" s="36"/>
      <c r="G24" s="36"/>
      <c r="H24" s="41"/>
      <c r="K24" s="1" t="str">
        <f>"NOT_"&amp;K23</f>
        <v>NOT_GPSC10</v>
      </c>
      <c r="L24" s="1">
        <f>122-22</f>
        <v>100</v>
      </c>
      <c r="M24" s="1">
        <v>56</v>
      </c>
      <c r="N24" s="36"/>
      <c r="O24" s="36"/>
      <c r="P24" s="36"/>
      <c r="Q24" s="36"/>
      <c r="R24" s="41"/>
      <c r="U24" s="1" t="str">
        <f>"NOT_"&amp;U23</f>
        <v>NOT_GPSC10</v>
      </c>
      <c r="V24" s="1">
        <v>7</v>
      </c>
      <c r="W24" s="1">
        <f>162-25</f>
        <v>137</v>
      </c>
      <c r="X24" s="36"/>
      <c r="Y24" s="36"/>
      <c r="Z24" s="36"/>
      <c r="AA24" s="36"/>
      <c r="AB24" s="41"/>
    </row>
    <row r="25" spans="1:28" x14ac:dyDescent="0.25">
      <c r="A25" s="1" t="s">
        <v>1443</v>
      </c>
      <c r="B25" s="1">
        <v>1</v>
      </c>
      <c r="C25" s="1">
        <v>9</v>
      </c>
      <c r="D25" s="36">
        <v>0.72599999999999998</v>
      </c>
      <c r="E25" s="36">
        <v>3.1E-2</v>
      </c>
      <c r="F25" s="36">
        <v>4.76</v>
      </c>
      <c r="G25" s="36">
        <v>0.8</v>
      </c>
      <c r="H25" s="40">
        <v>0.9</v>
      </c>
      <c r="K25" s="20" t="s">
        <v>1443</v>
      </c>
      <c r="L25" s="20">
        <v>2</v>
      </c>
      <c r="M25" s="20">
        <v>8</v>
      </c>
      <c r="N25" s="35">
        <v>0.12</v>
      </c>
      <c r="O25" s="35">
        <v>1.7000000000000001E-2</v>
      </c>
      <c r="P25" s="35">
        <v>0.53</v>
      </c>
      <c r="Q25" s="35">
        <v>4.0000000000000001E-3</v>
      </c>
      <c r="R25" s="38">
        <v>2.7E-2</v>
      </c>
      <c r="U25" s="1" t="s">
        <v>1443</v>
      </c>
      <c r="V25" s="1">
        <v>0</v>
      </c>
      <c r="W25" s="1">
        <v>10</v>
      </c>
      <c r="X25" s="36">
        <v>1.88</v>
      </c>
      <c r="Y25" s="36">
        <v>0.08</v>
      </c>
      <c r="Z25" s="36">
        <v>13.5</v>
      </c>
      <c r="AA25" s="36">
        <v>0.6</v>
      </c>
      <c r="AB25" s="40">
        <v>0.82</v>
      </c>
    </row>
    <row r="26" spans="1:28" x14ac:dyDescent="0.25">
      <c r="A26" s="1" t="str">
        <f>"NOT_"&amp;A25</f>
        <v>NOT_GPSC13</v>
      </c>
      <c r="B26" s="1">
        <v>21</v>
      </c>
      <c r="C26" s="1">
        <f>146-9</f>
        <v>137</v>
      </c>
      <c r="D26" s="36"/>
      <c r="E26" s="36"/>
      <c r="F26" s="36"/>
      <c r="G26" s="36"/>
      <c r="H26" s="41"/>
      <c r="K26" s="20" t="str">
        <f>"NOT_"&amp;K25</f>
        <v>NOT_GPSC13</v>
      </c>
      <c r="L26" s="20">
        <v>120</v>
      </c>
      <c r="M26" s="20">
        <v>56</v>
      </c>
      <c r="N26" s="35"/>
      <c r="O26" s="35"/>
      <c r="P26" s="35"/>
      <c r="Q26" s="35"/>
      <c r="R26" s="39"/>
      <c r="U26" s="1" t="str">
        <f>"NOT_"&amp;U25</f>
        <v>NOT_GPSC13</v>
      </c>
      <c r="V26" s="1">
        <v>9</v>
      </c>
      <c r="W26" s="1">
        <v>152</v>
      </c>
      <c r="X26" s="36"/>
      <c r="Y26" s="36"/>
      <c r="Z26" s="36"/>
      <c r="AA26" s="36"/>
      <c r="AB26" s="41"/>
    </row>
    <row r="27" spans="1:28" x14ac:dyDescent="0.25">
      <c r="A27" s="1" t="s">
        <v>1444</v>
      </c>
      <c r="B27" s="1">
        <v>0</v>
      </c>
      <c r="C27" s="1">
        <v>7</v>
      </c>
      <c r="D27" s="36">
        <v>1</v>
      </c>
      <c r="E27" s="36">
        <v>4.2000000000000003E-2</v>
      </c>
      <c r="F27" s="36">
        <v>7</v>
      </c>
      <c r="G27" s="36">
        <v>0.9</v>
      </c>
      <c r="H27" s="40">
        <v>0.9</v>
      </c>
      <c r="K27" s="1" t="s">
        <v>1444</v>
      </c>
      <c r="L27" s="1">
        <v>5</v>
      </c>
      <c r="M27" s="1">
        <v>2</v>
      </c>
      <c r="N27" s="36">
        <v>1.32</v>
      </c>
      <c r="O27" s="36">
        <v>0.25</v>
      </c>
      <c r="P27" s="36">
        <v>10.1</v>
      </c>
      <c r="Q27" s="36">
        <v>0.8</v>
      </c>
      <c r="R27" s="40">
        <v>0.9</v>
      </c>
      <c r="U27" s="1" t="s">
        <v>1444</v>
      </c>
      <c r="V27" s="1">
        <v>1</v>
      </c>
      <c r="W27" s="1">
        <v>6</v>
      </c>
      <c r="X27" s="36">
        <v>3.2</v>
      </c>
      <c r="Y27" s="36">
        <v>0.13</v>
      </c>
      <c r="Z27" s="36">
        <v>25.65</v>
      </c>
      <c r="AA27" s="36">
        <v>0.4</v>
      </c>
      <c r="AB27" s="40">
        <v>0.69</v>
      </c>
    </row>
    <row r="28" spans="1:28" x14ac:dyDescent="0.25">
      <c r="A28" s="1" t="str">
        <f>"NOT_"&amp;A27</f>
        <v>NOT_GPSC67</v>
      </c>
      <c r="B28" s="1">
        <v>22</v>
      </c>
      <c r="C28" s="1">
        <f>146-7</f>
        <v>139</v>
      </c>
      <c r="D28" s="36"/>
      <c r="E28" s="36"/>
      <c r="F28" s="36"/>
      <c r="G28" s="36"/>
      <c r="H28" s="41"/>
      <c r="K28" s="1" t="str">
        <f>"NOT_"&amp;K27</f>
        <v>NOT_GPSC67</v>
      </c>
      <c r="L28" s="1">
        <v>117</v>
      </c>
      <c r="M28" s="1">
        <v>62</v>
      </c>
      <c r="N28" s="36"/>
      <c r="O28" s="36"/>
      <c r="P28" s="36"/>
      <c r="Q28" s="36"/>
      <c r="R28" s="41"/>
      <c r="U28" s="1" t="str">
        <f>"NOT_"&amp;U27</f>
        <v>NOT_GPSC67</v>
      </c>
      <c r="V28" s="1">
        <v>8</v>
      </c>
      <c r="W28" s="1">
        <v>156</v>
      </c>
      <c r="X28" s="36"/>
      <c r="Y28" s="36"/>
      <c r="Z28" s="36"/>
      <c r="AA28" s="36"/>
      <c r="AB28" s="41"/>
    </row>
    <row r="29" spans="1:28" x14ac:dyDescent="0.25">
      <c r="A29" s="1" t="s">
        <v>1445</v>
      </c>
      <c r="B29" s="1">
        <v>0</v>
      </c>
      <c r="C29" s="1">
        <v>5</v>
      </c>
      <c r="D29" s="36">
        <v>1.46</v>
      </c>
      <c r="E29" s="36">
        <v>5.8000000000000003E-2</v>
      </c>
      <c r="F29" s="36">
        <v>11.6</v>
      </c>
      <c r="G29" s="36">
        <v>0.7</v>
      </c>
      <c r="H29" s="40">
        <v>0.88</v>
      </c>
      <c r="K29" s="1" t="s">
        <v>1445</v>
      </c>
      <c r="L29" s="1">
        <v>7</v>
      </c>
      <c r="M29" s="1">
        <v>0</v>
      </c>
      <c r="N29" s="36">
        <v>5.96</v>
      </c>
      <c r="O29" s="36">
        <v>0.73</v>
      </c>
      <c r="P29" s="36">
        <v>177</v>
      </c>
      <c r="Q29" s="36">
        <v>0.12</v>
      </c>
      <c r="R29" s="40">
        <v>0.48</v>
      </c>
    </row>
    <row r="30" spans="1:28" x14ac:dyDescent="0.25">
      <c r="A30" s="1" t="str">
        <f>"NOT_"&amp;A29</f>
        <v>NOT_GPSC904;9</v>
      </c>
      <c r="B30" s="1">
        <v>22</v>
      </c>
      <c r="C30" s="1">
        <v>141</v>
      </c>
      <c r="D30" s="36"/>
      <c r="E30" s="36"/>
      <c r="F30" s="36"/>
      <c r="G30" s="36"/>
      <c r="H30" s="41"/>
      <c r="K30" s="1" t="str">
        <f>"NOT_"&amp;K29</f>
        <v>NOT_GPSC904;9</v>
      </c>
      <c r="L30" s="1">
        <v>115</v>
      </c>
      <c r="M30" s="1">
        <v>64</v>
      </c>
      <c r="N30" s="36"/>
      <c r="O30" s="36"/>
      <c r="P30" s="36"/>
      <c r="Q30" s="36"/>
      <c r="R30" s="41"/>
    </row>
    <row r="33" spans="1:18" ht="14.25" x14ac:dyDescent="0.45">
      <c r="A33" s="1" t="s">
        <v>1437</v>
      </c>
      <c r="B33" s="1" t="s">
        <v>180</v>
      </c>
      <c r="C33" s="1" t="s">
        <v>106</v>
      </c>
      <c r="D33" s="1" t="s">
        <v>1447</v>
      </c>
      <c r="E33" s="1" t="s">
        <v>1448</v>
      </c>
      <c r="F33" s="1" t="s">
        <v>1449</v>
      </c>
      <c r="G33" s="1" t="s">
        <v>1450</v>
      </c>
      <c r="H33" s="1" t="s">
        <v>1464</v>
      </c>
      <c r="K33" s="1" t="s">
        <v>1438</v>
      </c>
      <c r="L33" s="1" t="s">
        <v>180</v>
      </c>
      <c r="M33" s="1" t="s">
        <v>106</v>
      </c>
      <c r="N33" s="1" t="s">
        <v>1447</v>
      </c>
      <c r="O33" s="1" t="s">
        <v>1448</v>
      </c>
      <c r="P33" s="1" t="s">
        <v>1449</v>
      </c>
      <c r="Q33" s="1" t="s">
        <v>1450</v>
      </c>
      <c r="R33" s="1" t="s">
        <v>1464</v>
      </c>
    </row>
    <row r="34" spans="1:18" x14ac:dyDescent="0.25">
      <c r="A34" s="20" t="s">
        <v>1440</v>
      </c>
      <c r="B34" s="20">
        <v>43</v>
      </c>
      <c r="C34" s="20">
        <v>3</v>
      </c>
      <c r="D34" s="35">
        <v>6.14</v>
      </c>
      <c r="E34" s="35">
        <v>1.98</v>
      </c>
      <c r="F34" s="35">
        <v>26.25</v>
      </c>
      <c r="G34" s="35">
        <v>1.1999999999999999E-3</v>
      </c>
      <c r="H34" s="38">
        <v>0.01</v>
      </c>
      <c r="K34" s="1" t="s">
        <v>1440</v>
      </c>
      <c r="L34" s="1">
        <v>3</v>
      </c>
      <c r="M34" s="1">
        <v>44</v>
      </c>
      <c r="N34" s="36">
        <v>0.87</v>
      </c>
      <c r="O34" s="36">
        <v>0.19</v>
      </c>
      <c r="P34" s="36">
        <v>3.17</v>
      </c>
      <c r="Q34" s="36">
        <v>0.9</v>
      </c>
      <c r="R34" s="40">
        <v>0.9</v>
      </c>
    </row>
    <row r="35" spans="1:18" x14ac:dyDescent="0.25">
      <c r="A35" s="20" t="s">
        <v>1446</v>
      </c>
      <c r="B35" s="20">
        <f>138-43</f>
        <v>95</v>
      </c>
      <c r="C35" s="20">
        <v>41</v>
      </c>
      <c r="D35" s="35"/>
      <c r="E35" s="35"/>
      <c r="F35" s="35"/>
      <c r="G35" s="35"/>
      <c r="H35" s="39"/>
      <c r="K35" s="1" t="s">
        <v>1446</v>
      </c>
      <c r="L35" s="1">
        <v>10</v>
      </c>
      <c r="M35" s="1">
        <f>172-44</f>
        <v>128</v>
      </c>
      <c r="N35" s="36"/>
      <c r="O35" s="36"/>
      <c r="P35" s="36"/>
      <c r="Q35" s="36"/>
      <c r="R35" s="41"/>
    </row>
    <row r="36" spans="1:18" x14ac:dyDescent="0.25">
      <c r="A36" s="1" t="s">
        <v>1441</v>
      </c>
      <c r="B36" s="1">
        <v>16</v>
      </c>
      <c r="C36" s="1">
        <v>2</v>
      </c>
      <c r="D36" s="36">
        <v>2.74</v>
      </c>
      <c r="E36" s="36">
        <v>0.69</v>
      </c>
      <c r="F36" s="36">
        <v>18.3</v>
      </c>
      <c r="G36" s="36">
        <v>0.18</v>
      </c>
      <c r="H36" s="40">
        <v>0.56000000000000005</v>
      </c>
      <c r="K36" s="1" t="s">
        <v>1441</v>
      </c>
      <c r="L36" s="1">
        <v>0</v>
      </c>
      <c r="M36" s="1">
        <v>18</v>
      </c>
      <c r="N36" s="36">
        <v>0.71</v>
      </c>
      <c r="O36" s="36">
        <v>0.03</v>
      </c>
      <c r="P36" s="36">
        <v>4.46</v>
      </c>
      <c r="Q36" s="36">
        <v>0.8</v>
      </c>
      <c r="R36" s="40">
        <v>0.9</v>
      </c>
    </row>
    <row r="37" spans="1:18" x14ac:dyDescent="0.25">
      <c r="A37" s="1" t="str">
        <f>"NOT_"&amp;A36</f>
        <v>NOT_GPSC6</v>
      </c>
      <c r="B37" s="1">
        <f>138-16</f>
        <v>122</v>
      </c>
      <c r="C37" s="1">
        <v>42</v>
      </c>
      <c r="D37" s="36"/>
      <c r="E37" s="36"/>
      <c r="F37" s="36"/>
      <c r="G37" s="36"/>
      <c r="H37" s="41"/>
      <c r="K37" s="1" t="str">
        <f>"NOT_"&amp;K36</f>
        <v>NOT_GPSC6</v>
      </c>
      <c r="L37" s="1">
        <v>13</v>
      </c>
      <c r="M37" s="1">
        <f>172-18</f>
        <v>154</v>
      </c>
      <c r="N37" s="36"/>
      <c r="O37" s="36"/>
      <c r="P37" s="36"/>
      <c r="Q37" s="36"/>
      <c r="R37" s="41"/>
    </row>
    <row r="38" spans="1:18" x14ac:dyDescent="0.25">
      <c r="A38" s="1" t="s">
        <v>1442</v>
      </c>
      <c r="B38" s="1">
        <v>23</v>
      </c>
      <c r="C38" s="1">
        <v>6</v>
      </c>
      <c r="D38" s="36">
        <v>1.27</v>
      </c>
      <c r="E38" s="36">
        <v>0.49</v>
      </c>
      <c r="F38" s="36">
        <v>3.6</v>
      </c>
      <c r="G38" s="36">
        <v>0.7</v>
      </c>
      <c r="H38" s="40">
        <v>0.88</v>
      </c>
      <c r="K38" s="1" t="s">
        <v>1442</v>
      </c>
      <c r="L38" s="1">
        <v>4</v>
      </c>
      <c r="M38" s="1">
        <v>25</v>
      </c>
      <c r="N38" s="36">
        <v>2.6</v>
      </c>
      <c r="O38" s="36">
        <v>0.65</v>
      </c>
      <c r="P38" s="36">
        <v>9</v>
      </c>
      <c r="Q38" s="36">
        <v>0.16</v>
      </c>
      <c r="R38" s="40">
        <v>0.54</v>
      </c>
    </row>
    <row r="39" spans="1:18" x14ac:dyDescent="0.25">
      <c r="A39" s="1" t="str">
        <f>"NOT_"&amp;A38</f>
        <v>NOT_GPSC10</v>
      </c>
      <c r="B39" s="1">
        <f>138-23</f>
        <v>115</v>
      </c>
      <c r="C39" s="1">
        <v>38</v>
      </c>
      <c r="D39" s="36"/>
      <c r="E39" s="36"/>
      <c r="F39" s="36"/>
      <c r="G39" s="36"/>
      <c r="H39" s="41"/>
      <c r="K39" s="1" t="str">
        <f>"NOT_"&amp;K38</f>
        <v>NOT_GPSC10</v>
      </c>
      <c r="L39" s="1">
        <v>9</v>
      </c>
      <c r="M39" s="1">
        <f>172-25</f>
        <v>147</v>
      </c>
      <c r="N39" s="36"/>
      <c r="O39" s="36"/>
      <c r="P39" s="36"/>
      <c r="Q39" s="36"/>
      <c r="R39" s="41"/>
    </row>
    <row r="40" spans="1:18" x14ac:dyDescent="0.25">
      <c r="A40" s="1" t="s">
        <v>1443</v>
      </c>
      <c r="B40" s="1">
        <v>9</v>
      </c>
      <c r="C40" s="1">
        <v>1</v>
      </c>
      <c r="D40" s="36">
        <v>2.99</v>
      </c>
      <c r="E40" s="36">
        <v>0.47</v>
      </c>
      <c r="F40" s="36">
        <v>67.8</v>
      </c>
      <c r="G40" s="36">
        <v>0.3</v>
      </c>
      <c r="H40" s="40">
        <v>0.63</v>
      </c>
      <c r="K40" s="1" t="s">
        <v>1443</v>
      </c>
      <c r="L40" s="1">
        <v>0</v>
      </c>
      <c r="M40" s="1">
        <v>10</v>
      </c>
      <c r="N40" s="36">
        <v>1.4</v>
      </c>
      <c r="O40" s="36">
        <v>5.8000000000000003E-2</v>
      </c>
      <c r="P40" s="36">
        <v>9.3000000000000007</v>
      </c>
      <c r="Q40" s="36">
        <v>0.7</v>
      </c>
      <c r="R40" s="40">
        <v>0.88</v>
      </c>
    </row>
    <row r="41" spans="1:18" x14ac:dyDescent="0.25">
      <c r="A41" s="1" t="str">
        <f>"NOT_"&amp;A40</f>
        <v>NOT_GPSC13</v>
      </c>
      <c r="B41" s="1">
        <v>129</v>
      </c>
      <c r="C41" s="1">
        <v>43</v>
      </c>
      <c r="D41" s="36"/>
      <c r="E41" s="36"/>
      <c r="F41" s="36"/>
      <c r="G41" s="36"/>
      <c r="H41" s="41"/>
      <c r="K41" s="1" t="str">
        <f>"NOT_"&amp;K40</f>
        <v>NOT_GPSC13</v>
      </c>
      <c r="L41" s="1">
        <v>13</v>
      </c>
      <c r="M41" s="1">
        <v>162</v>
      </c>
      <c r="N41" s="36"/>
      <c r="O41" s="36"/>
      <c r="P41" s="36"/>
      <c r="Q41" s="36"/>
      <c r="R41" s="41"/>
    </row>
    <row r="42" spans="1:18" x14ac:dyDescent="0.25">
      <c r="A42" s="1" t="s">
        <v>1444</v>
      </c>
      <c r="B42" s="1">
        <v>7</v>
      </c>
      <c r="C42" s="1">
        <v>0</v>
      </c>
      <c r="D42" s="36">
        <v>3.6</v>
      </c>
      <c r="E42" s="36">
        <v>0.44</v>
      </c>
      <c r="F42" s="36">
        <v>107.6</v>
      </c>
      <c r="G42" s="36">
        <v>0.3</v>
      </c>
      <c r="H42" s="40">
        <v>0.63</v>
      </c>
      <c r="K42" s="1" t="s">
        <v>1444</v>
      </c>
      <c r="L42" s="1">
        <v>0</v>
      </c>
      <c r="M42" s="1">
        <v>7</v>
      </c>
      <c r="N42" s="36">
        <v>2</v>
      </c>
      <c r="O42" s="36">
        <v>0.08</v>
      </c>
      <c r="P42" s="36">
        <v>14.9</v>
      </c>
      <c r="Q42" s="36">
        <v>0.5</v>
      </c>
      <c r="R42" s="40">
        <v>0.77</v>
      </c>
    </row>
    <row r="43" spans="1:18" x14ac:dyDescent="0.25">
      <c r="A43" s="1" t="str">
        <f>"NOT_"&amp;A42</f>
        <v>NOT_GPSC67</v>
      </c>
      <c r="B43" s="1">
        <v>131</v>
      </c>
      <c r="C43" s="1">
        <v>44</v>
      </c>
      <c r="D43" s="36"/>
      <c r="E43" s="36"/>
      <c r="F43" s="36"/>
      <c r="G43" s="36"/>
      <c r="H43" s="41"/>
      <c r="K43" s="1" t="str">
        <f>"NOT_"&amp;K42</f>
        <v>NOT_GPSC67</v>
      </c>
      <c r="L43" s="1">
        <v>13</v>
      </c>
      <c r="M43" s="1">
        <v>165</v>
      </c>
      <c r="N43" s="36"/>
      <c r="O43" s="36"/>
      <c r="P43" s="36"/>
      <c r="Q43" s="36"/>
      <c r="R43" s="41"/>
    </row>
    <row r="44" spans="1:18" x14ac:dyDescent="0.25">
      <c r="A44" s="1" t="s">
        <v>1445</v>
      </c>
      <c r="B44" s="1">
        <v>7</v>
      </c>
      <c r="C44" s="1">
        <v>0</v>
      </c>
      <c r="D44" s="36">
        <v>3.6</v>
      </c>
      <c r="E44" s="36">
        <v>0.44</v>
      </c>
      <c r="F44" s="36">
        <v>107.6</v>
      </c>
      <c r="G44" s="36">
        <v>0.3</v>
      </c>
      <c r="H44" s="40">
        <v>0.63</v>
      </c>
      <c r="K44" s="1" t="s">
        <v>1445</v>
      </c>
      <c r="L44" s="1">
        <v>0</v>
      </c>
      <c r="M44" s="1">
        <v>7</v>
      </c>
      <c r="N44" s="36">
        <v>2</v>
      </c>
      <c r="O44" s="36">
        <v>0.08</v>
      </c>
      <c r="P44" s="36">
        <v>14.9</v>
      </c>
      <c r="Q44" s="36">
        <v>0.5</v>
      </c>
      <c r="R44" s="40">
        <v>0.77</v>
      </c>
    </row>
    <row r="45" spans="1:18" x14ac:dyDescent="0.25">
      <c r="A45" s="1" t="str">
        <f>"NOT_"&amp;A44</f>
        <v>NOT_GPSC904;9</v>
      </c>
      <c r="B45" s="1">
        <v>131</v>
      </c>
      <c r="C45" s="1">
        <v>44</v>
      </c>
      <c r="D45" s="36"/>
      <c r="E45" s="36"/>
      <c r="F45" s="36"/>
      <c r="G45" s="36"/>
      <c r="H45" s="41"/>
      <c r="K45" s="1" t="str">
        <f>"NOT_"&amp;K44</f>
        <v>NOT_GPSC904;9</v>
      </c>
      <c r="L45" s="1">
        <v>13</v>
      </c>
      <c r="M45" s="1">
        <v>165</v>
      </c>
      <c r="N45" s="36"/>
      <c r="O45" s="36"/>
      <c r="P45" s="36"/>
      <c r="Q45" s="36"/>
      <c r="R45" s="41"/>
    </row>
  </sheetData>
  <mergeCells count="235">
    <mergeCell ref="AB19:AB20"/>
    <mergeCell ref="AB21:AB22"/>
    <mergeCell ref="AB23:AB24"/>
    <mergeCell ref="AB25:AB26"/>
    <mergeCell ref="AB27:AB28"/>
    <mergeCell ref="AB4:AB5"/>
    <mergeCell ref="AB6:AB7"/>
    <mergeCell ref="AB8:AB9"/>
    <mergeCell ref="AB10:AB11"/>
    <mergeCell ref="AB12:AB13"/>
    <mergeCell ref="AB14:AB15"/>
    <mergeCell ref="R44:R45"/>
    <mergeCell ref="R42:R43"/>
    <mergeCell ref="R40:R41"/>
    <mergeCell ref="R38:R39"/>
    <mergeCell ref="R36:R37"/>
    <mergeCell ref="R34:R35"/>
    <mergeCell ref="H34:H35"/>
    <mergeCell ref="H36:H37"/>
    <mergeCell ref="H38:H39"/>
    <mergeCell ref="H40:H41"/>
    <mergeCell ref="H42:H43"/>
    <mergeCell ref="H44:H45"/>
    <mergeCell ref="N42:N43"/>
    <mergeCell ref="O42:O43"/>
    <mergeCell ref="P42:P43"/>
    <mergeCell ref="Q42:Q43"/>
    <mergeCell ref="N44:N45"/>
    <mergeCell ref="O44:O45"/>
    <mergeCell ref="P44:P45"/>
    <mergeCell ref="Q44:Q45"/>
    <mergeCell ref="N38:N39"/>
    <mergeCell ref="O38:O39"/>
    <mergeCell ref="P38:P39"/>
    <mergeCell ref="Q38:Q39"/>
    <mergeCell ref="R19:R20"/>
    <mergeCell ref="R21:R22"/>
    <mergeCell ref="R23:R24"/>
    <mergeCell ref="R25:R26"/>
    <mergeCell ref="R27:R28"/>
    <mergeCell ref="R29:R30"/>
    <mergeCell ref="R4:R5"/>
    <mergeCell ref="R6:R7"/>
    <mergeCell ref="R8:R9"/>
    <mergeCell ref="R10:R11"/>
    <mergeCell ref="R12:R13"/>
    <mergeCell ref="R14:R15"/>
    <mergeCell ref="H19:H20"/>
    <mergeCell ref="H21:H22"/>
    <mergeCell ref="H23:H24"/>
    <mergeCell ref="H25:H26"/>
    <mergeCell ref="H27:H28"/>
    <mergeCell ref="H29:H30"/>
    <mergeCell ref="H4:H5"/>
    <mergeCell ref="H6:H7"/>
    <mergeCell ref="H8:H9"/>
    <mergeCell ref="H10:H11"/>
    <mergeCell ref="H12:H13"/>
    <mergeCell ref="H14:H15"/>
    <mergeCell ref="X27:X28"/>
    <mergeCell ref="Y27:Y28"/>
    <mergeCell ref="Z27:Z28"/>
    <mergeCell ref="AA27:AA28"/>
    <mergeCell ref="X23:X24"/>
    <mergeCell ref="Y23:Y24"/>
    <mergeCell ref="Z23:Z24"/>
    <mergeCell ref="AA23:AA24"/>
    <mergeCell ref="X25:X26"/>
    <mergeCell ref="Y25:Y26"/>
    <mergeCell ref="Z25:Z26"/>
    <mergeCell ref="AA25:AA26"/>
    <mergeCell ref="X19:X20"/>
    <mergeCell ref="Y19:Y20"/>
    <mergeCell ref="Z19:Z20"/>
    <mergeCell ref="AA19:AA20"/>
    <mergeCell ref="X21:X22"/>
    <mergeCell ref="Y21:Y22"/>
    <mergeCell ref="Z21:Z22"/>
    <mergeCell ref="AA21:AA22"/>
    <mergeCell ref="X12:X13"/>
    <mergeCell ref="Y12:Y13"/>
    <mergeCell ref="Z12:Z13"/>
    <mergeCell ref="AA12:AA13"/>
    <mergeCell ref="X14:X15"/>
    <mergeCell ref="Y14:Y15"/>
    <mergeCell ref="Z14:Z15"/>
    <mergeCell ref="AA14:AA15"/>
    <mergeCell ref="X8:X9"/>
    <mergeCell ref="Y8:Y9"/>
    <mergeCell ref="Z8:Z9"/>
    <mergeCell ref="AA8:AA9"/>
    <mergeCell ref="X10:X11"/>
    <mergeCell ref="Y10:Y11"/>
    <mergeCell ref="Z10:Z11"/>
    <mergeCell ref="AA10:AA11"/>
    <mergeCell ref="X4:X5"/>
    <mergeCell ref="Y4:Y5"/>
    <mergeCell ref="Z4:Z5"/>
    <mergeCell ref="AA4:AA5"/>
    <mergeCell ref="X6:X7"/>
    <mergeCell ref="Y6:Y7"/>
    <mergeCell ref="Z6:Z7"/>
    <mergeCell ref="AA6:AA7"/>
    <mergeCell ref="N40:N41"/>
    <mergeCell ref="O40:O41"/>
    <mergeCell ref="P40:P41"/>
    <mergeCell ref="Q40:Q41"/>
    <mergeCell ref="N34:N35"/>
    <mergeCell ref="O34:O35"/>
    <mergeCell ref="P34:P35"/>
    <mergeCell ref="Q34:Q35"/>
    <mergeCell ref="N36:N37"/>
    <mergeCell ref="O36:O37"/>
    <mergeCell ref="P36:P37"/>
    <mergeCell ref="Q36:Q37"/>
    <mergeCell ref="N27:N28"/>
    <mergeCell ref="O27:O28"/>
    <mergeCell ref="P27:P28"/>
    <mergeCell ref="Q27:Q28"/>
    <mergeCell ref="N29:N30"/>
    <mergeCell ref="O29:O30"/>
    <mergeCell ref="P29:P30"/>
    <mergeCell ref="Q29:Q30"/>
    <mergeCell ref="N23:N24"/>
    <mergeCell ref="O23:O24"/>
    <mergeCell ref="P23:P24"/>
    <mergeCell ref="Q23:Q24"/>
    <mergeCell ref="N25:N26"/>
    <mergeCell ref="O25:O26"/>
    <mergeCell ref="P25:P26"/>
    <mergeCell ref="Q25:Q26"/>
    <mergeCell ref="N19:N20"/>
    <mergeCell ref="O19:O20"/>
    <mergeCell ref="P19:P20"/>
    <mergeCell ref="Q19:Q20"/>
    <mergeCell ref="N21:N22"/>
    <mergeCell ref="O21:O22"/>
    <mergeCell ref="P21:P22"/>
    <mergeCell ref="Q21:Q22"/>
    <mergeCell ref="N12:N13"/>
    <mergeCell ref="O12:O13"/>
    <mergeCell ref="P12:P13"/>
    <mergeCell ref="Q12:Q13"/>
    <mergeCell ref="N14:N15"/>
    <mergeCell ref="O14:O15"/>
    <mergeCell ref="P14:P15"/>
    <mergeCell ref="Q14:Q15"/>
    <mergeCell ref="N8:N9"/>
    <mergeCell ref="O8:O9"/>
    <mergeCell ref="P8:P9"/>
    <mergeCell ref="Q8:Q9"/>
    <mergeCell ref="N10:N11"/>
    <mergeCell ref="O10:O11"/>
    <mergeCell ref="P10:P11"/>
    <mergeCell ref="Q10:Q11"/>
    <mergeCell ref="N4:N5"/>
    <mergeCell ref="O4:O5"/>
    <mergeCell ref="P4:P5"/>
    <mergeCell ref="Q4:Q5"/>
    <mergeCell ref="N6:N7"/>
    <mergeCell ref="O6:O7"/>
    <mergeCell ref="P6:P7"/>
    <mergeCell ref="Q6:Q7"/>
    <mergeCell ref="D42:D43"/>
    <mergeCell ref="E42:E43"/>
    <mergeCell ref="F42:F43"/>
    <mergeCell ref="G42:G43"/>
    <mergeCell ref="D44:D45"/>
    <mergeCell ref="E44:E45"/>
    <mergeCell ref="F44:F45"/>
    <mergeCell ref="G44:G45"/>
    <mergeCell ref="D38:D39"/>
    <mergeCell ref="E38:E39"/>
    <mergeCell ref="F38:F39"/>
    <mergeCell ref="G38:G39"/>
    <mergeCell ref="D40:D41"/>
    <mergeCell ref="E40:E41"/>
    <mergeCell ref="F40:F41"/>
    <mergeCell ref="G40:G41"/>
    <mergeCell ref="D34:D35"/>
    <mergeCell ref="E34:E35"/>
    <mergeCell ref="F34:F35"/>
    <mergeCell ref="G34:G35"/>
    <mergeCell ref="D36:D37"/>
    <mergeCell ref="E36:E37"/>
    <mergeCell ref="F36:F37"/>
    <mergeCell ref="G36:G37"/>
    <mergeCell ref="D27:D28"/>
    <mergeCell ref="E27:E28"/>
    <mergeCell ref="F27:F28"/>
    <mergeCell ref="G27:G28"/>
    <mergeCell ref="D29:D30"/>
    <mergeCell ref="E29:E30"/>
    <mergeCell ref="F29:F30"/>
    <mergeCell ref="G29:G30"/>
    <mergeCell ref="D23:D24"/>
    <mergeCell ref="E23:E24"/>
    <mergeCell ref="F23:F24"/>
    <mergeCell ref="G23:G24"/>
    <mergeCell ref="D25:D26"/>
    <mergeCell ref="E25:E26"/>
    <mergeCell ref="F25:F26"/>
    <mergeCell ref="G25:G26"/>
    <mergeCell ref="D19:D20"/>
    <mergeCell ref="E19:E20"/>
    <mergeCell ref="F19:F20"/>
    <mergeCell ref="G19:G20"/>
    <mergeCell ref="D21:D22"/>
    <mergeCell ref="E21:E22"/>
    <mergeCell ref="F21:F22"/>
    <mergeCell ref="G21:G22"/>
    <mergeCell ref="G4:G5"/>
    <mergeCell ref="G6:G7"/>
    <mergeCell ref="G8:G9"/>
    <mergeCell ref="G10:G11"/>
    <mergeCell ref="G12:G13"/>
    <mergeCell ref="G14:G15"/>
    <mergeCell ref="F4:F5"/>
    <mergeCell ref="F6:F7"/>
    <mergeCell ref="F8:F9"/>
    <mergeCell ref="F10:F11"/>
    <mergeCell ref="F12:F13"/>
    <mergeCell ref="F14:F15"/>
    <mergeCell ref="E4:E5"/>
    <mergeCell ref="E6:E7"/>
    <mergeCell ref="E8:E9"/>
    <mergeCell ref="E10:E11"/>
    <mergeCell ref="E12:E13"/>
    <mergeCell ref="E14:E15"/>
    <mergeCell ref="D4:D5"/>
    <mergeCell ref="D6:D7"/>
    <mergeCell ref="D8:D9"/>
    <mergeCell ref="D10:D11"/>
    <mergeCell ref="D12:D13"/>
    <mergeCell ref="D14:D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"/>
  <sheetViews>
    <sheetView workbookViewId="0">
      <pane xSplit="23" ySplit="18" topLeftCell="X34" activePane="bottomRight" state="frozen"/>
      <selection pane="topRight" activeCell="X1" sqref="X1"/>
      <selection pane="bottomLeft" activeCell="A19" sqref="A19"/>
      <selection pane="bottomRight" activeCell="T44" sqref="T44"/>
    </sheetView>
  </sheetViews>
  <sheetFormatPr defaultRowHeight="15" x14ac:dyDescent="0.25"/>
  <cols>
    <col min="1" max="37" width="5.7109375" customWidth="1"/>
  </cols>
  <sheetData>
    <row r="1" spans="1:37" x14ac:dyDescent="0.45">
      <c r="A1" s="22" t="s">
        <v>1420</v>
      </c>
      <c r="B1" s="22" t="s">
        <v>1408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45">
      <c r="A2" s="22" t="s">
        <v>1405</v>
      </c>
      <c r="B2" s="5">
        <v>1</v>
      </c>
      <c r="C2" s="5">
        <v>3</v>
      </c>
      <c r="D2" s="5">
        <v>4</v>
      </c>
      <c r="E2" s="5">
        <v>8</v>
      </c>
      <c r="F2" s="5">
        <v>13</v>
      </c>
      <c r="G2" s="5">
        <v>14</v>
      </c>
      <c r="H2" s="5">
        <v>31</v>
      </c>
      <c r="I2" s="5">
        <v>34</v>
      </c>
      <c r="J2" s="5">
        <v>39</v>
      </c>
      <c r="K2" s="5" t="s">
        <v>138</v>
      </c>
      <c r="L2" s="5" t="s">
        <v>432</v>
      </c>
      <c r="M2" s="5" t="s">
        <v>981</v>
      </c>
      <c r="N2" s="5" t="s">
        <v>914</v>
      </c>
      <c r="O2" s="5" t="s">
        <v>201</v>
      </c>
      <c r="P2" s="5" t="s">
        <v>877</v>
      </c>
      <c r="Q2" s="5" t="s">
        <v>107</v>
      </c>
      <c r="R2" s="5" t="s">
        <v>253</v>
      </c>
      <c r="S2" s="5" t="s">
        <v>283</v>
      </c>
      <c r="T2" s="5" t="s">
        <v>203</v>
      </c>
      <c r="U2" s="5" t="s">
        <v>155</v>
      </c>
      <c r="V2" s="5" t="s">
        <v>761</v>
      </c>
      <c r="W2" s="5" t="s">
        <v>147</v>
      </c>
      <c r="X2" s="5" t="s">
        <v>116</v>
      </c>
      <c r="Y2" s="5" t="s">
        <v>129</v>
      </c>
      <c r="Z2" s="5" t="s">
        <v>611</v>
      </c>
      <c r="AA2" s="5" t="s">
        <v>818</v>
      </c>
      <c r="AB2" s="5" t="s">
        <v>189</v>
      </c>
      <c r="AC2" s="5" t="s">
        <v>349</v>
      </c>
      <c r="AD2" s="5" t="s">
        <v>184</v>
      </c>
      <c r="AE2" s="5" t="s">
        <v>458</v>
      </c>
      <c r="AF2" s="5" t="s">
        <v>103</v>
      </c>
      <c r="AG2" s="5" t="s">
        <v>295</v>
      </c>
      <c r="AH2" s="5" t="s">
        <v>523</v>
      </c>
      <c r="AI2" s="5" t="s">
        <v>111</v>
      </c>
      <c r="AJ2" s="5" t="s">
        <v>758</v>
      </c>
      <c r="AK2" s="5" t="s">
        <v>1407</v>
      </c>
    </row>
    <row r="3" spans="1:37" s="4" customFormat="1" x14ac:dyDescent="0.45">
      <c r="A3" s="30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>
        <v>6</v>
      </c>
      <c r="Y3" s="24">
        <v>43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>
        <v>49</v>
      </c>
    </row>
    <row r="4" spans="1:37" x14ac:dyDescent="0.45">
      <c r="A4" s="23">
        <v>2</v>
      </c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>
        <v>1</v>
      </c>
    </row>
    <row r="5" spans="1:37" x14ac:dyDescent="0.45">
      <c r="A5" s="23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>
        <v>1</v>
      </c>
      <c r="AD5" s="5"/>
      <c r="AE5" s="5"/>
      <c r="AF5" s="5"/>
      <c r="AG5" s="5"/>
      <c r="AH5" s="5"/>
      <c r="AI5" s="5"/>
      <c r="AJ5" s="5"/>
      <c r="AK5" s="5">
        <v>1</v>
      </c>
    </row>
    <row r="6" spans="1:37" x14ac:dyDescent="0.45">
      <c r="A6" s="23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>
        <v>1</v>
      </c>
      <c r="AB6" s="5"/>
      <c r="AC6" s="5"/>
      <c r="AD6" s="5"/>
      <c r="AE6" s="5"/>
      <c r="AF6" s="5"/>
      <c r="AG6" s="5"/>
      <c r="AH6" s="5"/>
      <c r="AI6" s="5"/>
      <c r="AJ6" s="5"/>
      <c r="AK6" s="5">
        <v>1</v>
      </c>
    </row>
    <row r="7" spans="1:37" s="4" customFormat="1" x14ac:dyDescent="0.45">
      <c r="A7" s="30">
        <v>6</v>
      </c>
      <c r="B7" s="24"/>
      <c r="C7" s="24">
        <v>3</v>
      </c>
      <c r="D7" s="24"/>
      <c r="E7" s="24"/>
      <c r="F7" s="24"/>
      <c r="G7" s="24"/>
      <c r="H7" s="24"/>
      <c r="I7" s="24"/>
      <c r="J7" s="24"/>
      <c r="K7" s="24"/>
      <c r="L7" s="24"/>
      <c r="M7" s="24">
        <v>1</v>
      </c>
      <c r="N7" s="24"/>
      <c r="O7" s="24">
        <v>14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>
        <v>18</v>
      </c>
    </row>
    <row r="8" spans="1:37" s="4" customFormat="1" x14ac:dyDescent="0.45">
      <c r="A8" s="30">
        <v>10</v>
      </c>
      <c r="B8" s="24"/>
      <c r="C8" s="24"/>
      <c r="D8" s="24"/>
      <c r="E8" s="24"/>
      <c r="F8" s="24"/>
      <c r="G8" s="24"/>
      <c r="H8" s="24"/>
      <c r="I8" s="24"/>
      <c r="J8" s="24"/>
      <c r="K8" s="24">
        <v>5</v>
      </c>
      <c r="L8" s="24"/>
      <c r="M8" s="24"/>
      <c r="N8" s="24"/>
      <c r="O8" s="24"/>
      <c r="P8" s="24"/>
      <c r="Q8" s="24">
        <v>1</v>
      </c>
      <c r="R8" s="24"/>
      <c r="S8" s="24">
        <v>6</v>
      </c>
      <c r="T8" s="24">
        <v>1</v>
      </c>
      <c r="U8" s="24"/>
      <c r="V8" s="24"/>
      <c r="W8" s="24"/>
      <c r="X8" s="24">
        <v>9</v>
      </c>
      <c r="Y8" s="24">
        <v>1</v>
      </c>
      <c r="Z8" s="24">
        <v>3</v>
      </c>
      <c r="AA8" s="24"/>
      <c r="AB8" s="24">
        <v>6</v>
      </c>
      <c r="AC8" s="24"/>
      <c r="AD8" s="24"/>
      <c r="AE8" s="24"/>
      <c r="AF8" s="24"/>
      <c r="AG8" s="24"/>
      <c r="AH8" s="24"/>
      <c r="AI8" s="24"/>
      <c r="AJ8" s="24">
        <v>1</v>
      </c>
      <c r="AK8" s="24">
        <v>33</v>
      </c>
    </row>
    <row r="9" spans="1:37" x14ac:dyDescent="0.45">
      <c r="A9" s="23">
        <v>11</v>
      </c>
      <c r="B9" s="5"/>
      <c r="C9" s="5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2</v>
      </c>
    </row>
    <row r="10" spans="1:37" s="4" customFormat="1" x14ac:dyDescent="0.45">
      <c r="A10" s="30">
        <v>13</v>
      </c>
      <c r="B10" s="24"/>
      <c r="C10" s="24"/>
      <c r="D10" s="24"/>
      <c r="E10" s="24"/>
      <c r="F10" s="24"/>
      <c r="G10" s="24"/>
      <c r="H10" s="24"/>
      <c r="I10" s="24"/>
      <c r="J10" s="24"/>
      <c r="K10" s="24">
        <v>10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>
        <v>10</v>
      </c>
    </row>
    <row r="11" spans="1:37" x14ac:dyDescent="0.45">
      <c r="A11" s="23">
        <v>16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>
        <v>1</v>
      </c>
      <c r="AC11" s="5"/>
      <c r="AD11" s="5"/>
      <c r="AE11" s="5"/>
      <c r="AF11" s="5"/>
      <c r="AG11" s="5"/>
      <c r="AH11" s="5"/>
      <c r="AI11" s="5"/>
      <c r="AJ11" s="5"/>
      <c r="AK11" s="5">
        <v>1</v>
      </c>
    </row>
    <row r="12" spans="1:37" x14ac:dyDescent="0.45">
      <c r="A12" s="23">
        <v>23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>
        <v>1</v>
      </c>
      <c r="AI12" s="24">
        <v>4</v>
      </c>
      <c r="AJ12" s="5"/>
      <c r="AK12" s="5">
        <v>5</v>
      </c>
    </row>
    <row r="13" spans="1:37" x14ac:dyDescent="0.45">
      <c r="A13" s="23">
        <v>27</v>
      </c>
      <c r="B13" s="5"/>
      <c r="C13" s="5"/>
      <c r="D13" s="5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2</v>
      </c>
    </row>
    <row r="14" spans="1:37" x14ac:dyDescent="0.45">
      <c r="A14" s="23">
        <v>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1</v>
      </c>
      <c r="AJ14" s="5"/>
      <c r="AK14" s="5">
        <v>1</v>
      </c>
    </row>
    <row r="15" spans="1:37" x14ac:dyDescent="0.45">
      <c r="A15" s="23">
        <v>40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v>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v>1</v>
      </c>
    </row>
    <row r="16" spans="1:37" x14ac:dyDescent="0.45">
      <c r="A16" s="23">
        <v>44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2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>
        <v>2</v>
      </c>
    </row>
    <row r="17" spans="1:37" x14ac:dyDescent="0.45">
      <c r="A17" s="23">
        <v>48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3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3</v>
      </c>
    </row>
    <row r="18" spans="1:37" x14ac:dyDescent="0.45">
      <c r="A18" s="23">
        <v>56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>
        <v>1</v>
      </c>
    </row>
    <row r="19" spans="1:37" x14ac:dyDescent="0.45">
      <c r="A19" s="23">
        <v>57</v>
      </c>
      <c r="B19" s="5"/>
      <c r="C19" s="5"/>
      <c r="D19" s="5"/>
      <c r="E19" s="5"/>
      <c r="F19" s="5"/>
      <c r="G19" s="5"/>
      <c r="H19" s="5">
        <v>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2</v>
      </c>
    </row>
    <row r="20" spans="1:37" x14ac:dyDescent="0.45">
      <c r="A20" s="23">
        <v>59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v>3</v>
      </c>
      <c r="AF20" s="5"/>
      <c r="AG20" s="5"/>
      <c r="AH20" s="5"/>
      <c r="AI20" s="5"/>
      <c r="AJ20" s="5"/>
      <c r="AK20" s="5">
        <v>3</v>
      </c>
    </row>
    <row r="21" spans="1:37" s="4" customFormat="1" x14ac:dyDescent="0.45">
      <c r="A21" s="30">
        <v>67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>
        <v>9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>
        <v>9</v>
      </c>
    </row>
    <row r="22" spans="1:37" x14ac:dyDescent="0.45">
      <c r="A22" s="23">
        <v>84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>
        <v>1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1</v>
      </c>
    </row>
    <row r="23" spans="1:37" x14ac:dyDescent="0.45">
      <c r="A23" s="23">
        <v>86</v>
      </c>
      <c r="B23" s="5"/>
      <c r="C23" s="5"/>
      <c r="D23" s="5">
        <v>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1</v>
      </c>
    </row>
    <row r="24" spans="1:37" x14ac:dyDescent="0.45">
      <c r="A24" s="23">
        <v>91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>
        <v>2</v>
      </c>
      <c r="AF24" s="5"/>
      <c r="AG24" s="5">
        <v>1</v>
      </c>
      <c r="AH24" s="5"/>
      <c r="AI24" s="5"/>
      <c r="AJ24" s="5"/>
      <c r="AK24" s="5">
        <v>3</v>
      </c>
    </row>
    <row r="25" spans="1:37" x14ac:dyDescent="0.45">
      <c r="A25" s="23">
        <v>104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2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>
        <v>2</v>
      </c>
    </row>
    <row r="26" spans="1:37" x14ac:dyDescent="0.45">
      <c r="A26" s="23">
        <v>111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>
        <v>1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>
        <v>1</v>
      </c>
    </row>
    <row r="27" spans="1:37" x14ac:dyDescent="0.45">
      <c r="A27" s="23">
        <v>116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1</v>
      </c>
      <c r="AC27" s="5"/>
      <c r="AD27" s="5"/>
      <c r="AE27" s="5"/>
      <c r="AF27" s="5"/>
      <c r="AG27" s="5"/>
      <c r="AH27" s="5"/>
      <c r="AI27" s="5"/>
      <c r="AJ27" s="5"/>
      <c r="AK27" s="5">
        <v>1</v>
      </c>
    </row>
    <row r="28" spans="1:37" x14ac:dyDescent="0.45">
      <c r="A28" s="23">
        <v>147</v>
      </c>
      <c r="B28" s="5"/>
      <c r="C28" s="5"/>
      <c r="D28" s="5"/>
      <c r="E28" s="5"/>
      <c r="F28" s="5"/>
      <c r="G28" s="5"/>
      <c r="H28" s="5"/>
      <c r="I28" s="5"/>
      <c r="J28" s="5">
        <v>2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2</v>
      </c>
    </row>
    <row r="29" spans="1:37" x14ac:dyDescent="0.45">
      <c r="A29" s="23">
        <v>170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/>
      <c r="AJ29" s="5"/>
      <c r="AK29" s="5">
        <v>1</v>
      </c>
    </row>
    <row r="30" spans="1:37" x14ac:dyDescent="0.45">
      <c r="A30" s="23">
        <v>176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2</v>
      </c>
      <c r="AC30" s="5"/>
      <c r="AD30" s="5"/>
      <c r="AE30" s="5"/>
      <c r="AF30" s="5"/>
      <c r="AG30" s="5"/>
      <c r="AH30" s="5"/>
      <c r="AI30" s="5"/>
      <c r="AJ30" s="5"/>
      <c r="AK30" s="5">
        <v>2</v>
      </c>
    </row>
    <row r="31" spans="1:37" x14ac:dyDescent="0.45">
      <c r="A31" s="23">
        <v>185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3</v>
      </c>
      <c r="AJ31" s="5"/>
      <c r="AK31" s="5">
        <v>3</v>
      </c>
    </row>
    <row r="32" spans="1:37" x14ac:dyDescent="0.45">
      <c r="A32" s="23">
        <v>236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v>1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</v>
      </c>
    </row>
    <row r="33" spans="1:37" x14ac:dyDescent="0.45">
      <c r="A33" s="23">
        <v>260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v>1</v>
      </c>
      <c r="AJ33" s="5"/>
      <c r="AK33" s="5">
        <v>1</v>
      </c>
    </row>
    <row r="34" spans="1:37" x14ac:dyDescent="0.45">
      <c r="A34" s="23">
        <v>309</v>
      </c>
      <c r="B34" s="5"/>
      <c r="C34" s="5">
        <v>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2</v>
      </c>
    </row>
    <row r="35" spans="1:37" x14ac:dyDescent="0.45">
      <c r="A35" s="23">
        <v>336</v>
      </c>
      <c r="B35" s="5"/>
      <c r="C35" s="5"/>
      <c r="D35" s="5"/>
      <c r="E35" s="5">
        <v>2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>
        <v>2</v>
      </c>
    </row>
    <row r="36" spans="1:37" x14ac:dyDescent="0.45">
      <c r="A36" s="23">
        <v>371</v>
      </c>
      <c r="B36" s="5"/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1</v>
      </c>
    </row>
    <row r="37" spans="1:37" x14ac:dyDescent="0.45">
      <c r="A37" s="23">
        <v>485</v>
      </c>
      <c r="B37" s="5"/>
      <c r="C37" s="5"/>
      <c r="D37" s="5"/>
      <c r="E37" s="5"/>
      <c r="F37" s="5">
        <v>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>
        <v>1</v>
      </c>
    </row>
    <row r="38" spans="1:37" x14ac:dyDescent="0.45">
      <c r="A38" s="23">
        <v>498</v>
      </c>
      <c r="B38" s="5"/>
      <c r="C38" s="5"/>
      <c r="D38" s="5"/>
      <c r="E38" s="5"/>
      <c r="F38" s="5">
        <v>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1</v>
      </c>
    </row>
    <row r="39" spans="1:37" x14ac:dyDescent="0.45">
      <c r="A39" s="23">
        <v>642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v>1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</v>
      </c>
    </row>
    <row r="40" spans="1:37" x14ac:dyDescent="0.45">
      <c r="A40" s="23">
        <v>647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>
        <v>1</v>
      </c>
    </row>
    <row r="41" spans="1:37" x14ac:dyDescent="0.45">
      <c r="A41" s="23">
        <v>712</v>
      </c>
      <c r="B41" s="5"/>
      <c r="C41" s="5"/>
      <c r="D41" s="5"/>
      <c r="E41" s="5"/>
      <c r="F41" s="5"/>
      <c r="G41" s="5"/>
      <c r="H41" s="5"/>
      <c r="I41" s="5">
        <v>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3</v>
      </c>
    </row>
    <row r="42" spans="1:37" x14ac:dyDescent="0.45">
      <c r="A42" s="23">
        <v>717</v>
      </c>
      <c r="B42" s="5"/>
      <c r="C42" s="5"/>
      <c r="D42" s="5"/>
      <c r="E42" s="5"/>
      <c r="F42" s="5"/>
      <c r="G42" s="5"/>
      <c r="H42" s="5"/>
      <c r="I42" s="5"/>
      <c r="J42" s="5"/>
      <c r="K42" s="5">
        <v>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>
        <v>3</v>
      </c>
    </row>
    <row r="43" spans="1:37" x14ac:dyDescent="0.45">
      <c r="A43" s="23">
        <v>899</v>
      </c>
      <c r="B43" s="5"/>
      <c r="C43" s="5"/>
      <c r="D43" s="5"/>
      <c r="E43" s="5"/>
      <c r="F43" s="5"/>
      <c r="G43" s="5"/>
      <c r="H43" s="5"/>
      <c r="I43" s="5"/>
      <c r="J43" s="5"/>
      <c r="K43" s="5">
        <v>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>
        <v>2</v>
      </c>
    </row>
    <row r="44" spans="1:37" s="4" customFormat="1" x14ac:dyDescent="0.45">
      <c r="A44" s="30" t="s">
        <v>175</v>
      </c>
      <c r="B44" s="24"/>
      <c r="C44" s="24"/>
      <c r="D44" s="24"/>
      <c r="E44" s="24"/>
      <c r="F44" s="24"/>
      <c r="G44" s="24">
        <v>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>
        <v>1</v>
      </c>
      <c r="T44" s="24"/>
      <c r="U44" s="24"/>
      <c r="V44" s="24"/>
      <c r="W44" s="24"/>
      <c r="X44" s="24"/>
      <c r="Y44" s="24">
        <v>1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>
        <v>7</v>
      </c>
    </row>
    <row r="45" spans="1:37" x14ac:dyDescent="0.45">
      <c r="A45" s="23" t="s">
        <v>94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>
        <v>1</v>
      </c>
      <c r="AG45" s="5"/>
      <c r="AH45" s="5"/>
      <c r="AI45" s="5"/>
      <c r="AJ45" s="5"/>
      <c r="AK45" s="5">
        <v>1</v>
      </c>
    </row>
    <row r="46" spans="1:37" x14ac:dyDescent="0.45">
      <c r="A46" s="23" t="s">
        <v>1034</v>
      </c>
      <c r="B46" s="5"/>
      <c r="C46" s="5"/>
      <c r="D46" s="5"/>
      <c r="E46" s="5"/>
      <c r="F46" s="5"/>
      <c r="G46" s="5">
        <v>1</v>
      </c>
      <c r="H46" s="5"/>
      <c r="I46" s="5">
        <v>2</v>
      </c>
      <c r="J46" s="5"/>
      <c r="K46" s="5"/>
      <c r="L46" s="5"/>
      <c r="M46" s="5"/>
      <c r="N46" s="5">
        <v>1</v>
      </c>
      <c r="O46" s="5"/>
      <c r="P46" s="5">
        <v>1</v>
      </c>
      <c r="Q46" s="5">
        <v>1</v>
      </c>
      <c r="R46" s="5"/>
      <c r="S46" s="5">
        <v>1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1</v>
      </c>
      <c r="AE46" s="5"/>
      <c r="AF46" s="5"/>
      <c r="AG46" s="5"/>
      <c r="AH46" s="5"/>
      <c r="AI46" s="5"/>
      <c r="AJ46" s="5"/>
      <c r="AK46" s="5">
        <v>8</v>
      </c>
    </row>
    <row r="47" spans="1:37" x14ac:dyDescent="0.45">
      <c r="A47" s="23" t="s">
        <v>1407</v>
      </c>
      <c r="B47" s="5">
        <v>1</v>
      </c>
      <c r="C47" s="24">
        <v>8</v>
      </c>
      <c r="D47" s="5">
        <v>3</v>
      </c>
      <c r="E47" s="5">
        <v>2</v>
      </c>
      <c r="F47" s="5">
        <v>2</v>
      </c>
      <c r="G47" s="24">
        <v>6</v>
      </c>
      <c r="H47" s="5">
        <v>2</v>
      </c>
      <c r="I47" s="5">
        <v>5</v>
      </c>
      <c r="J47" s="5">
        <v>2</v>
      </c>
      <c r="K47" s="24">
        <v>20</v>
      </c>
      <c r="L47" s="5">
        <v>1</v>
      </c>
      <c r="M47" s="5">
        <v>1</v>
      </c>
      <c r="N47" s="5">
        <v>1</v>
      </c>
      <c r="O47" s="24">
        <v>14</v>
      </c>
      <c r="P47" s="5">
        <v>1</v>
      </c>
      <c r="Q47" s="5">
        <v>4</v>
      </c>
      <c r="R47" s="5">
        <v>1</v>
      </c>
      <c r="S47" s="24">
        <v>11</v>
      </c>
      <c r="T47" s="5">
        <v>1</v>
      </c>
      <c r="U47" s="5">
        <v>2</v>
      </c>
      <c r="V47" s="5">
        <v>1</v>
      </c>
      <c r="W47" s="24">
        <v>10</v>
      </c>
      <c r="X47" s="24">
        <v>16</v>
      </c>
      <c r="Y47" s="24">
        <v>47</v>
      </c>
      <c r="Z47" s="5">
        <v>3</v>
      </c>
      <c r="AA47" s="5">
        <v>1</v>
      </c>
      <c r="AB47" s="24">
        <v>11</v>
      </c>
      <c r="AC47" s="5">
        <v>1</v>
      </c>
      <c r="AD47" s="5">
        <v>1</v>
      </c>
      <c r="AE47" s="5">
        <v>5</v>
      </c>
      <c r="AF47" s="5">
        <v>1</v>
      </c>
      <c r="AG47" s="5">
        <v>1</v>
      </c>
      <c r="AH47" s="5">
        <v>1</v>
      </c>
      <c r="AI47" s="24">
        <v>9</v>
      </c>
      <c r="AJ47" s="5">
        <v>1</v>
      </c>
      <c r="AK47" s="5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A2" sqref="A2:H14"/>
    </sheetView>
  </sheetViews>
  <sheetFormatPr defaultColWidth="9.140625" defaultRowHeight="15" x14ac:dyDescent="0.25"/>
  <cols>
    <col min="1" max="1" width="13.5703125" style="1" customWidth="1"/>
    <col min="2" max="8" width="8.7109375" style="1" customWidth="1"/>
    <col min="9" max="9" width="13" style="1" customWidth="1"/>
    <col min="10" max="10" width="8.7109375" style="1" customWidth="1"/>
    <col min="11" max="11" width="16" style="1" customWidth="1"/>
    <col min="12" max="19" width="8.7109375" style="1" customWidth="1"/>
    <col min="20" max="20" width="17.28515625" style="1" customWidth="1"/>
    <col min="21" max="26" width="8.7109375" style="1" customWidth="1"/>
    <col min="27" max="28" width="9.140625" style="1"/>
    <col min="29" max="29" width="15.85546875" style="1" bestFit="1" customWidth="1"/>
    <col min="30" max="30" width="4" style="1" bestFit="1" customWidth="1"/>
    <col min="31" max="31" width="3.85546875" style="1" bestFit="1" customWidth="1"/>
    <col min="32" max="32" width="3.5703125" style="1" bestFit="1" customWidth="1"/>
    <col min="33" max="33" width="4.5703125" style="1" bestFit="1" customWidth="1"/>
    <col min="34" max="34" width="5.5703125" style="1" bestFit="1" customWidth="1"/>
    <col min="35" max="35" width="2.140625" style="1" bestFit="1" customWidth="1"/>
    <col min="36" max="16384" width="9.140625" style="1"/>
  </cols>
  <sheetData>
    <row r="1" spans="1:27" ht="14.25" x14ac:dyDescent="0.45">
      <c r="A1" s="1">
        <v>8</v>
      </c>
      <c r="C1" s="1">
        <f>197-A1</f>
        <v>189</v>
      </c>
      <c r="K1" s="1">
        <v>6</v>
      </c>
      <c r="M1" s="1">
        <f>197-K1</f>
        <v>191</v>
      </c>
      <c r="T1" s="1">
        <v>20</v>
      </c>
      <c r="V1" s="1">
        <f>197-T1</f>
        <v>177</v>
      </c>
    </row>
    <row r="2" spans="1:27" ht="14.25" x14ac:dyDescent="0.45">
      <c r="A2" s="1" t="s">
        <v>1452</v>
      </c>
      <c r="B2" s="1" t="s">
        <v>1461</v>
      </c>
      <c r="C2" s="1" t="s">
        <v>1462</v>
      </c>
      <c r="D2" s="1" t="s">
        <v>1447</v>
      </c>
      <c r="E2" s="1" t="s">
        <v>1448</v>
      </c>
      <c r="F2" s="1" t="s">
        <v>1449</v>
      </c>
      <c r="G2" s="1" t="s">
        <v>1450</v>
      </c>
      <c r="H2" s="1" t="s">
        <v>1464</v>
      </c>
      <c r="I2" s="1" t="s">
        <v>1463</v>
      </c>
      <c r="K2" s="31" t="s">
        <v>1453</v>
      </c>
      <c r="L2" s="31" t="s">
        <v>1461</v>
      </c>
      <c r="M2" s="31" t="s">
        <v>1462</v>
      </c>
      <c r="N2" s="31" t="s">
        <v>1447</v>
      </c>
      <c r="O2" s="31" t="s">
        <v>1448</v>
      </c>
      <c r="P2" s="31" t="s">
        <v>1449</v>
      </c>
      <c r="Q2" s="31" t="s">
        <v>1450</v>
      </c>
      <c r="T2" s="1" t="s">
        <v>1454</v>
      </c>
      <c r="U2" s="1" t="s">
        <v>1461</v>
      </c>
      <c r="V2" s="1" t="s">
        <v>1462</v>
      </c>
      <c r="W2" s="1" t="s">
        <v>1447</v>
      </c>
      <c r="X2" s="1" t="s">
        <v>1448</v>
      </c>
      <c r="Y2" s="1" t="s">
        <v>1449</v>
      </c>
      <c r="Z2" s="1" t="s">
        <v>1450</v>
      </c>
      <c r="AA2" s="1" t="s">
        <v>1464</v>
      </c>
    </row>
    <row r="3" spans="1:27" x14ac:dyDescent="0.25">
      <c r="A3" s="31" t="s">
        <v>1440</v>
      </c>
      <c r="B3" s="31">
        <v>0</v>
      </c>
      <c r="C3" s="31">
        <v>49</v>
      </c>
      <c r="D3" s="37"/>
      <c r="E3" s="37"/>
      <c r="F3" s="37"/>
      <c r="G3" s="37"/>
      <c r="H3" s="31"/>
      <c r="I3" s="1">
        <v>49</v>
      </c>
      <c r="K3" s="31" t="s">
        <v>1440</v>
      </c>
      <c r="L3" s="31">
        <v>0</v>
      </c>
      <c r="M3" s="31">
        <v>49</v>
      </c>
      <c r="N3" s="37"/>
      <c r="O3" s="37"/>
      <c r="P3" s="37"/>
      <c r="Q3" s="37"/>
      <c r="T3" s="32" t="s">
        <v>1440</v>
      </c>
      <c r="U3" s="32">
        <v>0</v>
      </c>
      <c r="V3" s="32">
        <v>49</v>
      </c>
      <c r="W3" s="44">
        <v>0.14000000000000001</v>
      </c>
      <c r="X3" s="44">
        <v>6.0000000000000001E-3</v>
      </c>
      <c r="Y3" s="44">
        <v>0.78</v>
      </c>
      <c r="Z3" s="44">
        <v>1.9E-2</v>
      </c>
      <c r="AA3" s="44">
        <v>6.5000000000000002E-2</v>
      </c>
    </row>
    <row r="4" spans="1:27" x14ac:dyDescent="0.25">
      <c r="A4" s="31" t="s">
        <v>1446</v>
      </c>
      <c r="B4" s="31">
        <v>8</v>
      </c>
      <c r="C4" s="31">
        <f>$C$1-C3</f>
        <v>140</v>
      </c>
      <c r="D4" s="37"/>
      <c r="E4" s="37"/>
      <c r="F4" s="37"/>
      <c r="G4" s="37"/>
      <c r="H4" s="31"/>
      <c r="K4" s="31" t="s">
        <v>1446</v>
      </c>
      <c r="L4" s="31">
        <v>6</v>
      </c>
      <c r="M4" s="31">
        <f>$M$1-M3</f>
        <v>142</v>
      </c>
      <c r="N4" s="37"/>
      <c r="O4" s="37"/>
      <c r="P4" s="37"/>
      <c r="Q4" s="37"/>
      <c r="T4" s="32" t="s">
        <v>1446</v>
      </c>
      <c r="U4" s="32">
        <v>20</v>
      </c>
      <c r="V4" s="32">
        <f>$V$1-V3</f>
        <v>128</v>
      </c>
      <c r="W4" s="44"/>
      <c r="X4" s="44"/>
      <c r="Y4" s="44"/>
      <c r="Z4" s="44"/>
      <c r="AA4" s="44"/>
    </row>
    <row r="5" spans="1:27" x14ac:dyDescent="0.25">
      <c r="A5" s="32" t="s">
        <v>1441</v>
      </c>
      <c r="B5" s="32">
        <v>3</v>
      </c>
      <c r="C5" s="32">
        <v>15</v>
      </c>
      <c r="D5" s="44">
        <v>6.83</v>
      </c>
      <c r="E5" s="44">
        <v>1.24</v>
      </c>
      <c r="F5" s="44">
        <v>32.6</v>
      </c>
      <c r="G5" s="44">
        <v>0.03</v>
      </c>
      <c r="H5" s="44">
        <v>0.09</v>
      </c>
      <c r="I5" s="1">
        <v>18</v>
      </c>
      <c r="K5" s="31" t="s">
        <v>1441</v>
      </c>
      <c r="L5" s="31">
        <v>0</v>
      </c>
      <c r="M5" s="31">
        <v>18</v>
      </c>
      <c r="N5" s="37"/>
      <c r="O5" s="37"/>
      <c r="P5" s="37"/>
      <c r="Q5" s="37"/>
      <c r="T5" s="1" t="s">
        <v>1441</v>
      </c>
      <c r="U5" s="1">
        <v>0</v>
      </c>
      <c r="V5" s="1">
        <v>18</v>
      </c>
      <c r="W5" s="36">
        <v>0.47</v>
      </c>
      <c r="X5" s="36">
        <v>0.02</v>
      </c>
      <c r="Y5" s="36">
        <v>2.8</v>
      </c>
      <c r="Z5" s="36">
        <v>0.5</v>
      </c>
      <c r="AA5" s="36">
        <v>0.76</v>
      </c>
    </row>
    <row r="6" spans="1:27" x14ac:dyDescent="0.25">
      <c r="A6" s="32" t="str">
        <f>"NOT_"&amp;A5</f>
        <v>NOT_GPSC6</v>
      </c>
      <c r="B6" s="32">
        <v>5</v>
      </c>
      <c r="C6" s="32">
        <f>$C$1-C5</f>
        <v>174</v>
      </c>
      <c r="D6" s="44"/>
      <c r="E6" s="44"/>
      <c r="F6" s="44"/>
      <c r="G6" s="44"/>
      <c r="H6" s="44"/>
      <c r="K6" s="31" t="str">
        <f>"NOT_"&amp;K5</f>
        <v>NOT_GPSC6</v>
      </c>
      <c r="L6" s="31">
        <v>6</v>
      </c>
      <c r="M6" s="31">
        <f>$M$1-M5</f>
        <v>173</v>
      </c>
      <c r="N6" s="37"/>
      <c r="O6" s="37"/>
      <c r="P6" s="37"/>
      <c r="Q6" s="37"/>
      <c r="T6" s="1" t="str">
        <f>"NOT_"&amp;T5</f>
        <v>NOT_GPSC6</v>
      </c>
      <c r="U6" s="1">
        <v>20</v>
      </c>
      <c r="V6" s="1">
        <f>$V$1-V5</f>
        <v>159</v>
      </c>
      <c r="W6" s="36"/>
      <c r="X6" s="36"/>
      <c r="Y6" s="36"/>
      <c r="Z6" s="36"/>
      <c r="AA6" s="36"/>
    </row>
    <row r="7" spans="1:27" x14ac:dyDescent="0.25">
      <c r="A7" s="31" t="s">
        <v>1442</v>
      </c>
      <c r="B7" s="31">
        <v>0</v>
      </c>
      <c r="C7" s="31">
        <v>33</v>
      </c>
      <c r="D7" s="37"/>
      <c r="E7" s="37"/>
      <c r="F7" s="37"/>
      <c r="G7" s="37"/>
      <c r="H7" s="31"/>
      <c r="I7" s="1">
        <v>33</v>
      </c>
      <c r="K7" s="31" t="s">
        <v>1442</v>
      </c>
      <c r="L7" s="31">
        <v>0</v>
      </c>
      <c r="M7" s="31">
        <v>33</v>
      </c>
      <c r="N7" s="37"/>
      <c r="O7" s="37"/>
      <c r="P7" s="37"/>
      <c r="Q7" s="37"/>
      <c r="T7" s="1" t="s">
        <v>1442</v>
      </c>
      <c r="U7" s="1">
        <v>5</v>
      </c>
      <c r="V7" s="1">
        <f>33-5</f>
        <v>28</v>
      </c>
      <c r="W7" s="36">
        <v>1.77</v>
      </c>
      <c r="X7" s="36">
        <v>0.54</v>
      </c>
      <c r="Y7" s="36">
        <v>5.14</v>
      </c>
      <c r="Z7" s="36">
        <v>0.3</v>
      </c>
      <c r="AA7" s="36">
        <v>0.51</v>
      </c>
    </row>
    <row r="8" spans="1:27" x14ac:dyDescent="0.25">
      <c r="A8" s="31" t="str">
        <f>"NOT_"&amp;A7</f>
        <v>NOT_GPSC10</v>
      </c>
      <c r="B8" s="31">
        <v>8</v>
      </c>
      <c r="C8" s="31">
        <f>$C$1-C7</f>
        <v>156</v>
      </c>
      <c r="D8" s="37"/>
      <c r="E8" s="37"/>
      <c r="F8" s="37"/>
      <c r="G8" s="37"/>
      <c r="H8" s="31"/>
      <c r="K8" s="31" t="str">
        <f>"NOT_"&amp;K7</f>
        <v>NOT_GPSC10</v>
      </c>
      <c r="L8" s="31">
        <v>6</v>
      </c>
      <c r="M8" s="31">
        <f>$M$1-M7</f>
        <v>158</v>
      </c>
      <c r="N8" s="37"/>
      <c r="O8" s="37"/>
      <c r="P8" s="37"/>
      <c r="Q8" s="37"/>
      <c r="T8" s="1" t="str">
        <f>"NOT_"&amp;T7</f>
        <v>NOT_GPSC10</v>
      </c>
      <c r="U8" s="1">
        <v>15</v>
      </c>
      <c r="V8" s="1">
        <f>$V$1-V7</f>
        <v>149</v>
      </c>
      <c r="W8" s="36"/>
      <c r="X8" s="36"/>
      <c r="Y8" s="36"/>
      <c r="Z8" s="36"/>
      <c r="AA8" s="36"/>
    </row>
    <row r="9" spans="1:27" x14ac:dyDescent="0.25">
      <c r="A9" s="31" t="s">
        <v>1443</v>
      </c>
      <c r="B9" s="31">
        <v>0</v>
      </c>
      <c r="C9" s="31">
        <v>10</v>
      </c>
      <c r="D9" s="37"/>
      <c r="E9" s="37"/>
      <c r="F9" s="37"/>
      <c r="G9" s="37"/>
      <c r="H9" s="31"/>
      <c r="I9" s="1">
        <v>10</v>
      </c>
      <c r="K9" s="31" t="s">
        <v>1443</v>
      </c>
      <c r="L9" s="31">
        <v>0</v>
      </c>
      <c r="M9" s="31">
        <v>10</v>
      </c>
      <c r="N9" s="37"/>
      <c r="O9" s="37"/>
      <c r="P9" s="37"/>
      <c r="Q9" s="37"/>
      <c r="T9" s="20" t="s">
        <v>1443</v>
      </c>
      <c r="U9" s="20">
        <v>10</v>
      </c>
      <c r="V9" s="20">
        <v>0</v>
      </c>
      <c r="W9" s="35">
        <v>251.5</v>
      </c>
      <c r="X9" s="35">
        <v>30.4</v>
      </c>
      <c r="Y9" s="35">
        <v>7656</v>
      </c>
      <c r="Z9" s="35" t="s">
        <v>1451</v>
      </c>
      <c r="AA9" s="35">
        <v>5.0000000000000001E-4</v>
      </c>
    </row>
    <row r="10" spans="1:27" x14ac:dyDescent="0.25">
      <c r="A10" s="31" t="str">
        <f>"NOT_"&amp;A9</f>
        <v>NOT_GPSC13</v>
      </c>
      <c r="B10" s="31">
        <v>8</v>
      </c>
      <c r="C10" s="31">
        <f>$C$1-C9</f>
        <v>179</v>
      </c>
      <c r="D10" s="37"/>
      <c r="E10" s="37"/>
      <c r="F10" s="37"/>
      <c r="G10" s="37"/>
      <c r="H10" s="31"/>
      <c r="K10" s="31" t="str">
        <f>"NOT_"&amp;K9</f>
        <v>NOT_GPSC13</v>
      </c>
      <c r="L10" s="31">
        <v>6</v>
      </c>
      <c r="M10" s="31">
        <f>$M$1-M9</f>
        <v>181</v>
      </c>
      <c r="N10" s="37"/>
      <c r="O10" s="37"/>
      <c r="P10" s="37"/>
      <c r="Q10" s="37"/>
      <c r="T10" s="20" t="str">
        <f>"NOT_"&amp;T9</f>
        <v>NOT_GPSC13</v>
      </c>
      <c r="U10" s="20">
        <v>10</v>
      </c>
      <c r="V10" s="20">
        <f>$V$1-V9</f>
        <v>177</v>
      </c>
      <c r="W10" s="35"/>
      <c r="X10" s="35"/>
      <c r="Y10" s="35"/>
      <c r="Z10" s="35"/>
      <c r="AA10" s="35"/>
    </row>
    <row r="11" spans="1:27" x14ac:dyDescent="0.25">
      <c r="A11" s="31" t="s">
        <v>1444</v>
      </c>
      <c r="B11" s="31">
        <v>0</v>
      </c>
      <c r="C11" s="31">
        <v>9</v>
      </c>
      <c r="D11" s="37"/>
      <c r="E11" s="37"/>
      <c r="F11" s="37"/>
      <c r="G11" s="37"/>
      <c r="H11" s="31"/>
      <c r="I11" s="1">
        <v>9</v>
      </c>
      <c r="K11" s="31" t="s">
        <v>1444</v>
      </c>
      <c r="L11" s="31">
        <v>0</v>
      </c>
      <c r="M11" s="31">
        <v>9</v>
      </c>
      <c r="N11" s="37"/>
      <c r="O11" s="37"/>
      <c r="P11" s="37"/>
      <c r="Q11" s="37"/>
      <c r="T11" s="1" t="s">
        <v>1444</v>
      </c>
      <c r="U11" s="1">
        <v>0</v>
      </c>
      <c r="V11" s="1">
        <v>9</v>
      </c>
      <c r="W11" s="36">
        <v>1</v>
      </c>
      <c r="X11" s="36">
        <v>0.04</v>
      </c>
      <c r="Y11" s="36">
        <v>6.8</v>
      </c>
      <c r="Z11" s="36">
        <v>0.9</v>
      </c>
      <c r="AA11" s="36">
        <v>0.96</v>
      </c>
    </row>
    <row r="12" spans="1:27" x14ac:dyDescent="0.25">
      <c r="A12" s="31" t="str">
        <f>"NOT_"&amp;A11</f>
        <v>NOT_GPSC67</v>
      </c>
      <c r="B12" s="31">
        <v>8</v>
      </c>
      <c r="C12" s="31">
        <f>$C$1-C11</f>
        <v>180</v>
      </c>
      <c r="D12" s="37"/>
      <c r="E12" s="37"/>
      <c r="F12" s="37"/>
      <c r="G12" s="37"/>
      <c r="H12" s="31"/>
      <c r="K12" s="31" t="str">
        <f>"NOT_"&amp;K11</f>
        <v>NOT_GPSC67</v>
      </c>
      <c r="L12" s="31">
        <v>6</v>
      </c>
      <c r="M12" s="31">
        <f>$M$1-M11</f>
        <v>182</v>
      </c>
      <c r="N12" s="37"/>
      <c r="O12" s="37"/>
      <c r="P12" s="37"/>
      <c r="Q12" s="37"/>
      <c r="T12" s="1" t="str">
        <f>"NOT_"&amp;T11</f>
        <v>NOT_GPSC67</v>
      </c>
      <c r="U12" s="1">
        <v>20</v>
      </c>
      <c r="V12" s="1">
        <f>$V$1-V11</f>
        <v>168</v>
      </c>
      <c r="W12" s="36"/>
      <c r="X12" s="36"/>
      <c r="Y12" s="36"/>
      <c r="Z12" s="36"/>
      <c r="AA12" s="36"/>
    </row>
    <row r="13" spans="1:27" x14ac:dyDescent="0.25">
      <c r="A13" s="31" t="s">
        <v>1445</v>
      </c>
      <c r="B13" s="31">
        <v>0</v>
      </c>
      <c r="C13" s="31">
        <v>7</v>
      </c>
      <c r="D13" s="37"/>
      <c r="E13" s="37"/>
      <c r="F13" s="37"/>
      <c r="G13" s="37"/>
      <c r="H13" s="31"/>
      <c r="I13" s="1">
        <v>7</v>
      </c>
      <c r="K13" s="20" t="s">
        <v>1445</v>
      </c>
      <c r="L13" s="20">
        <v>5</v>
      </c>
      <c r="M13" s="20">
        <v>7</v>
      </c>
      <c r="N13" s="35">
        <v>118.6</v>
      </c>
      <c r="O13" s="35">
        <v>14.38</v>
      </c>
      <c r="P13" s="35">
        <v>3128</v>
      </c>
      <c r="Q13" s="35" t="s">
        <v>1465</v>
      </c>
      <c r="R13" s="38">
        <v>5.0000000000000001E-4</v>
      </c>
      <c r="T13" s="31" t="s">
        <v>1445</v>
      </c>
      <c r="U13" s="31">
        <v>0</v>
      </c>
      <c r="V13" s="31">
        <v>7</v>
      </c>
      <c r="W13" s="37"/>
      <c r="X13" s="37"/>
      <c r="Y13" s="37"/>
      <c r="Z13" s="37"/>
    </row>
    <row r="14" spans="1:27" x14ac:dyDescent="0.25">
      <c r="A14" s="31" t="str">
        <f>"NOT_"&amp;A13</f>
        <v>NOT_GPSC904;9</v>
      </c>
      <c r="B14" s="31">
        <v>8</v>
      </c>
      <c r="C14" s="31">
        <f>$C$1-C13</f>
        <v>182</v>
      </c>
      <c r="D14" s="37"/>
      <c r="E14" s="37"/>
      <c r="F14" s="37"/>
      <c r="G14" s="37"/>
      <c r="H14" s="31"/>
      <c r="K14" s="20" t="str">
        <f>"NOT_"&amp;K13</f>
        <v>NOT_GPSC904;9</v>
      </c>
      <c r="L14" s="20">
        <v>1</v>
      </c>
      <c r="M14" s="20">
        <f>$M$1-M13</f>
        <v>184</v>
      </c>
      <c r="N14" s="35"/>
      <c r="O14" s="35"/>
      <c r="P14" s="35"/>
      <c r="Q14" s="35"/>
      <c r="R14" s="39"/>
      <c r="T14" s="31" t="str">
        <f>"NOT_"&amp;T13</f>
        <v>NOT_GPSC904;9</v>
      </c>
      <c r="U14" s="31">
        <v>20</v>
      </c>
      <c r="V14" s="31">
        <f>$V$1-V13</f>
        <v>170</v>
      </c>
      <c r="W14" s="37"/>
      <c r="X14" s="37"/>
      <c r="Y14" s="37"/>
      <c r="Z14" s="37"/>
    </row>
    <row r="16" spans="1:27" ht="14.25" x14ac:dyDescent="0.45">
      <c r="A16" s="1">
        <v>14</v>
      </c>
      <c r="C16" s="1">
        <f>197-A16</f>
        <v>183</v>
      </c>
      <c r="K16" s="1">
        <v>11</v>
      </c>
      <c r="M16" s="1">
        <f>197-K16</f>
        <v>186</v>
      </c>
      <c r="T16" s="1">
        <v>10</v>
      </c>
      <c r="V16" s="1">
        <f>197-T16</f>
        <v>187</v>
      </c>
    </row>
    <row r="17" spans="1:27" ht="14.25" x14ac:dyDescent="0.45">
      <c r="A17" s="1" t="s">
        <v>1455</v>
      </c>
      <c r="B17" s="1" t="s">
        <v>1461</v>
      </c>
      <c r="C17" s="1" t="s">
        <v>1462</v>
      </c>
      <c r="D17" s="1" t="s">
        <v>1447</v>
      </c>
      <c r="E17" s="1" t="s">
        <v>1448</v>
      </c>
      <c r="F17" s="1" t="s">
        <v>1449</v>
      </c>
      <c r="G17" s="1" t="s">
        <v>1450</v>
      </c>
      <c r="H17" s="1" t="s">
        <v>1464</v>
      </c>
      <c r="K17" s="1" t="s">
        <v>1456</v>
      </c>
      <c r="L17" s="1" t="s">
        <v>1461</v>
      </c>
      <c r="M17" s="1" t="s">
        <v>1462</v>
      </c>
      <c r="N17" s="1" t="s">
        <v>1447</v>
      </c>
      <c r="O17" s="1" t="s">
        <v>1448</v>
      </c>
      <c r="P17" s="1" t="s">
        <v>1449</v>
      </c>
      <c r="Q17" s="1" t="s">
        <v>1450</v>
      </c>
      <c r="R17" s="1" t="s">
        <v>1464</v>
      </c>
      <c r="T17" s="1" t="s">
        <v>1457</v>
      </c>
      <c r="U17" s="1" t="s">
        <v>1461</v>
      </c>
      <c r="V17" s="1" t="s">
        <v>1462</v>
      </c>
      <c r="W17" s="1" t="s">
        <v>1447</v>
      </c>
      <c r="X17" s="1" t="s">
        <v>1448</v>
      </c>
      <c r="Y17" s="1" t="s">
        <v>1449</v>
      </c>
      <c r="Z17" s="1" t="s">
        <v>1450</v>
      </c>
      <c r="AA17" s="1" t="s">
        <v>1464</v>
      </c>
    </row>
    <row r="18" spans="1:27" x14ac:dyDescent="0.25">
      <c r="A18" s="1" t="s">
        <v>1440</v>
      </c>
      <c r="B18" s="1">
        <v>0</v>
      </c>
      <c r="C18" s="1">
        <v>49</v>
      </c>
      <c r="D18" s="36">
        <v>0.2</v>
      </c>
      <c r="E18" s="36">
        <v>8.9999999999999993E-3</v>
      </c>
      <c r="F18" s="36">
        <v>1.22</v>
      </c>
      <c r="G18" s="36">
        <v>0.09</v>
      </c>
      <c r="H18" s="40">
        <v>0.23499999999999999</v>
      </c>
      <c r="K18" s="1" t="s">
        <v>1440</v>
      </c>
      <c r="L18" s="1">
        <v>0</v>
      </c>
      <c r="M18" s="1">
        <v>49</v>
      </c>
      <c r="N18" s="36">
        <v>0.27</v>
      </c>
      <c r="O18" s="36">
        <v>1.2E-2</v>
      </c>
      <c r="P18" s="36">
        <v>1.67</v>
      </c>
      <c r="Q18" s="36">
        <v>0.2</v>
      </c>
      <c r="R18" s="40">
        <v>0.45</v>
      </c>
      <c r="T18" s="1" t="s">
        <v>1440</v>
      </c>
      <c r="U18" s="1">
        <v>0</v>
      </c>
      <c r="V18" s="1">
        <f>$I$3-U18</f>
        <v>49</v>
      </c>
      <c r="W18" s="36">
        <v>0.3</v>
      </c>
      <c r="X18" s="36">
        <v>1.2999999999999999E-2</v>
      </c>
      <c r="Y18" s="36">
        <v>1.89</v>
      </c>
      <c r="Z18" s="36">
        <v>0.25</v>
      </c>
      <c r="AA18" s="36">
        <v>0.5</v>
      </c>
    </row>
    <row r="19" spans="1:27" x14ac:dyDescent="0.25">
      <c r="A19" s="1" t="s">
        <v>1446</v>
      </c>
      <c r="B19" s="1">
        <v>14</v>
      </c>
      <c r="C19" s="1">
        <f>$C$16-C18</f>
        <v>134</v>
      </c>
      <c r="D19" s="36"/>
      <c r="E19" s="36"/>
      <c r="F19" s="36"/>
      <c r="G19" s="36"/>
      <c r="H19" s="41"/>
      <c r="K19" s="1" t="s">
        <v>1446</v>
      </c>
      <c r="L19" s="1">
        <f>$K$16-L18</f>
        <v>11</v>
      </c>
      <c r="M19" s="1">
        <f>$M$16-M18</f>
        <v>137</v>
      </c>
      <c r="N19" s="36"/>
      <c r="O19" s="36"/>
      <c r="P19" s="36"/>
      <c r="Q19" s="36"/>
      <c r="R19" s="41"/>
      <c r="T19" s="1" t="s">
        <v>1446</v>
      </c>
      <c r="U19" s="1">
        <v>10</v>
      </c>
      <c r="V19" s="1">
        <f>$V$16-V18</f>
        <v>138</v>
      </c>
      <c r="W19" s="36"/>
      <c r="X19" s="36"/>
      <c r="Y19" s="36"/>
      <c r="Z19" s="36"/>
      <c r="AA19" s="36"/>
    </row>
    <row r="20" spans="1:27" x14ac:dyDescent="0.25">
      <c r="A20" s="20" t="s">
        <v>1441</v>
      </c>
      <c r="B20" s="20">
        <v>14</v>
      </c>
      <c r="C20" s="20">
        <v>4</v>
      </c>
      <c r="D20" s="35">
        <v>808.4</v>
      </c>
      <c r="E20" s="35">
        <v>90.25</v>
      </c>
      <c r="F20" s="35">
        <v>26320</v>
      </c>
      <c r="G20" s="35" t="s">
        <v>1451</v>
      </c>
      <c r="H20" s="35">
        <v>5.0000000000000001E-4</v>
      </c>
      <c r="K20" s="1" t="s">
        <v>1441</v>
      </c>
      <c r="L20" s="1">
        <v>0</v>
      </c>
      <c r="M20" s="1">
        <v>18</v>
      </c>
      <c r="N20" s="36">
        <v>0.92</v>
      </c>
      <c r="O20" s="36">
        <v>0.04</v>
      </c>
      <c r="P20" s="36">
        <v>5.9</v>
      </c>
      <c r="Q20" s="36">
        <v>0.98</v>
      </c>
      <c r="R20" s="40">
        <v>0.98</v>
      </c>
      <c r="T20" s="1" t="s">
        <v>1441</v>
      </c>
      <c r="U20" s="1">
        <v>0</v>
      </c>
      <c r="V20" s="1">
        <f>$I$5-U20</f>
        <v>18</v>
      </c>
      <c r="W20" s="36">
        <v>1</v>
      </c>
      <c r="X20" s="36">
        <v>4.3999999999999997E-2</v>
      </c>
      <c r="Y20" s="36">
        <v>6.7</v>
      </c>
      <c r="Z20" s="36">
        <v>0.9</v>
      </c>
      <c r="AA20" s="36">
        <v>0.96</v>
      </c>
    </row>
    <row r="21" spans="1:27" x14ac:dyDescent="0.25">
      <c r="A21" s="20" t="str">
        <f>"NOT_"&amp;A20</f>
        <v>NOT_GPSC6</v>
      </c>
      <c r="B21" s="20">
        <v>0</v>
      </c>
      <c r="C21" s="20">
        <f>$C$16-C20</f>
        <v>179</v>
      </c>
      <c r="D21" s="35"/>
      <c r="E21" s="35"/>
      <c r="F21" s="35"/>
      <c r="G21" s="35"/>
      <c r="H21" s="35"/>
      <c r="K21" s="1" t="str">
        <f>"NOT_"&amp;K20</f>
        <v>NOT_GPSC6</v>
      </c>
      <c r="L21" s="1">
        <f>$K$16-L20</f>
        <v>11</v>
      </c>
      <c r="M21" s="1">
        <f>$M$16-M20</f>
        <v>168</v>
      </c>
      <c r="N21" s="36"/>
      <c r="O21" s="36"/>
      <c r="P21" s="36"/>
      <c r="Q21" s="36"/>
      <c r="R21" s="41"/>
      <c r="T21" s="1" t="str">
        <f>"NOT_"&amp;T20</f>
        <v>NOT_GPSC6</v>
      </c>
      <c r="U21" s="1">
        <v>10</v>
      </c>
      <c r="V21" s="1">
        <f>$V$16-V20</f>
        <v>169</v>
      </c>
      <c r="W21" s="36"/>
      <c r="X21" s="36"/>
      <c r="Y21" s="36"/>
      <c r="Z21" s="36"/>
      <c r="AA21" s="36"/>
    </row>
    <row r="22" spans="1:27" x14ac:dyDescent="0.25">
      <c r="A22" s="1" t="s">
        <v>1442</v>
      </c>
      <c r="B22" s="1">
        <v>0</v>
      </c>
      <c r="C22" s="1">
        <v>33</v>
      </c>
      <c r="D22" s="36">
        <v>0.34</v>
      </c>
      <c r="E22" s="36">
        <v>1.6E-2</v>
      </c>
      <c r="F22" s="36">
        <v>2.1</v>
      </c>
      <c r="G22" s="36">
        <v>0.3</v>
      </c>
      <c r="H22" s="40">
        <v>0.51</v>
      </c>
      <c r="K22" s="20" t="s">
        <v>1442</v>
      </c>
      <c r="L22" s="20">
        <v>6</v>
      </c>
      <c r="M22" s="20">
        <f>33-6</f>
        <v>27</v>
      </c>
      <c r="N22" s="35">
        <v>6.96</v>
      </c>
      <c r="O22" s="35">
        <v>1.9</v>
      </c>
      <c r="P22" s="35">
        <v>26.4</v>
      </c>
      <c r="Q22" s="35">
        <v>4.0000000000000001E-3</v>
      </c>
      <c r="R22" s="35">
        <v>1.4999999999999999E-2</v>
      </c>
      <c r="T22" s="1" t="s">
        <v>1442</v>
      </c>
      <c r="U22" s="1">
        <v>0</v>
      </c>
      <c r="V22" s="1">
        <f>$I$7-U22</f>
        <v>33</v>
      </c>
      <c r="W22" s="36">
        <v>0.5</v>
      </c>
      <c r="X22" s="36">
        <v>0.02</v>
      </c>
      <c r="Y22" s="36">
        <v>3.18</v>
      </c>
      <c r="Z22" s="36">
        <v>0.6</v>
      </c>
      <c r="AA22" s="36">
        <v>0.76</v>
      </c>
    </row>
    <row r="23" spans="1:27" x14ac:dyDescent="0.25">
      <c r="A23" s="1" t="str">
        <f>"NOT_"&amp;A22</f>
        <v>NOT_GPSC10</v>
      </c>
      <c r="B23" s="1">
        <v>14</v>
      </c>
      <c r="C23" s="1">
        <f>$C$16-C22</f>
        <v>150</v>
      </c>
      <c r="D23" s="36"/>
      <c r="E23" s="36"/>
      <c r="F23" s="36"/>
      <c r="G23" s="36"/>
      <c r="H23" s="41"/>
      <c r="K23" s="20" t="str">
        <f>"NOT_"&amp;K22</f>
        <v>NOT_GPSC10</v>
      </c>
      <c r="L23" s="20">
        <f>$K$16-L22</f>
        <v>5</v>
      </c>
      <c r="M23" s="20">
        <f>$M$16-M22</f>
        <v>159</v>
      </c>
      <c r="N23" s="35"/>
      <c r="O23" s="35"/>
      <c r="P23" s="35"/>
      <c r="Q23" s="35"/>
      <c r="R23" s="35"/>
      <c r="T23" s="1" t="str">
        <f>"NOT_"&amp;T22</f>
        <v>NOT_GPSC10</v>
      </c>
      <c r="U23" s="1">
        <v>10</v>
      </c>
      <c r="V23" s="1">
        <f>$V$16-V22</f>
        <v>154</v>
      </c>
      <c r="W23" s="36"/>
      <c r="X23" s="36"/>
      <c r="Y23" s="36"/>
      <c r="Z23" s="36"/>
      <c r="AA23" s="36"/>
    </row>
    <row r="24" spans="1:27" x14ac:dyDescent="0.25">
      <c r="A24" s="1" t="s">
        <v>1443</v>
      </c>
      <c r="B24" s="1">
        <v>0</v>
      </c>
      <c r="C24" s="1">
        <v>10</v>
      </c>
      <c r="D24" s="36">
        <v>1.35</v>
      </c>
      <c r="E24" s="36">
        <v>5.8000000000000003E-2</v>
      </c>
      <c r="F24" s="36">
        <v>9.1</v>
      </c>
      <c r="G24" s="36">
        <v>0.73</v>
      </c>
      <c r="H24" s="40">
        <v>0.86</v>
      </c>
      <c r="K24" s="1" t="s">
        <v>1443</v>
      </c>
      <c r="L24" s="1">
        <v>0</v>
      </c>
      <c r="M24" s="1">
        <f>$I$9-L24</f>
        <v>10</v>
      </c>
      <c r="N24" s="36">
        <v>1.76</v>
      </c>
      <c r="O24" s="36">
        <v>7.0000000000000007E-2</v>
      </c>
      <c r="P24" s="36">
        <v>12.25</v>
      </c>
      <c r="Q24" s="36">
        <v>0.6</v>
      </c>
      <c r="R24" s="40">
        <v>0.75</v>
      </c>
      <c r="T24" s="1" t="s">
        <v>1443</v>
      </c>
      <c r="U24" s="1">
        <v>0</v>
      </c>
      <c r="V24" s="1">
        <f>$I$9-U24</f>
        <v>10</v>
      </c>
      <c r="W24" s="36">
        <v>1.96</v>
      </c>
      <c r="X24" s="36">
        <v>0.08</v>
      </c>
      <c r="Y24" s="36">
        <v>13.8</v>
      </c>
      <c r="Z24" s="36">
        <v>0.55000000000000004</v>
      </c>
      <c r="AA24" s="36">
        <v>0.76</v>
      </c>
    </row>
    <row r="25" spans="1:27" x14ac:dyDescent="0.25">
      <c r="A25" s="1" t="str">
        <f>"NOT_"&amp;A24</f>
        <v>NOT_GPSC13</v>
      </c>
      <c r="B25" s="1">
        <v>14</v>
      </c>
      <c r="C25" s="1">
        <f>$C$16-C24</f>
        <v>173</v>
      </c>
      <c r="D25" s="36"/>
      <c r="E25" s="36"/>
      <c r="F25" s="36"/>
      <c r="G25" s="36"/>
      <c r="H25" s="41"/>
      <c r="K25" s="1" t="str">
        <f>"NOT_"&amp;K24</f>
        <v>NOT_GPSC13</v>
      </c>
      <c r="L25" s="1">
        <f>$K$16-L24</f>
        <v>11</v>
      </c>
      <c r="M25" s="1">
        <f>$M$16-M24</f>
        <v>176</v>
      </c>
      <c r="N25" s="36"/>
      <c r="O25" s="36"/>
      <c r="P25" s="36"/>
      <c r="Q25" s="36"/>
      <c r="R25" s="41"/>
      <c r="T25" s="1" t="str">
        <f>"NOT_"&amp;T24</f>
        <v>NOT_GPSC13</v>
      </c>
      <c r="U25" s="1">
        <v>10</v>
      </c>
      <c r="V25" s="1">
        <f>$V$16-V24</f>
        <v>177</v>
      </c>
      <c r="W25" s="36"/>
      <c r="X25" s="36"/>
      <c r="Y25" s="36"/>
      <c r="Z25" s="36"/>
      <c r="AA25" s="36"/>
    </row>
    <row r="26" spans="1:27" x14ac:dyDescent="0.25">
      <c r="A26" s="31" t="s">
        <v>1444</v>
      </c>
      <c r="B26" s="31">
        <v>0</v>
      </c>
      <c r="C26" s="31">
        <v>9</v>
      </c>
      <c r="D26" s="37"/>
      <c r="E26" s="37"/>
      <c r="F26" s="37"/>
      <c r="G26" s="37"/>
      <c r="H26" s="31"/>
      <c r="K26" s="31" t="s">
        <v>1444</v>
      </c>
      <c r="L26" s="31">
        <v>0</v>
      </c>
      <c r="M26" s="31">
        <f>$I$11-L26</f>
        <v>9</v>
      </c>
      <c r="N26" s="37"/>
      <c r="O26" s="37"/>
      <c r="P26" s="37"/>
      <c r="Q26" s="37"/>
      <c r="T26" s="20" t="s">
        <v>1444</v>
      </c>
      <c r="U26" s="20">
        <v>9</v>
      </c>
      <c r="V26" s="20">
        <f>$I$11-U26</f>
        <v>0</v>
      </c>
      <c r="W26" s="35">
        <v>1633</v>
      </c>
      <c r="X26" s="35">
        <v>122.9</v>
      </c>
      <c r="Y26" s="35">
        <v>72580</v>
      </c>
      <c r="Z26" s="35" t="s">
        <v>1451</v>
      </c>
      <c r="AA26" s="35">
        <v>5.0000000000000001E-4</v>
      </c>
    </row>
    <row r="27" spans="1:27" x14ac:dyDescent="0.25">
      <c r="A27" s="31" t="str">
        <f>"NOT_"&amp;A26</f>
        <v>NOT_GPSC67</v>
      </c>
      <c r="B27" s="31">
        <v>14</v>
      </c>
      <c r="C27" s="31">
        <f>$C$16-C26</f>
        <v>174</v>
      </c>
      <c r="D27" s="37"/>
      <c r="E27" s="37"/>
      <c r="F27" s="37"/>
      <c r="G27" s="37"/>
      <c r="H27" s="31"/>
      <c r="K27" s="31" t="str">
        <f>"NOT_"&amp;K26</f>
        <v>NOT_GPSC67</v>
      </c>
      <c r="L27" s="31">
        <f>$K$16-L26</f>
        <v>11</v>
      </c>
      <c r="M27" s="31">
        <f>$M$16-M26</f>
        <v>177</v>
      </c>
      <c r="N27" s="37"/>
      <c r="O27" s="37"/>
      <c r="P27" s="37"/>
      <c r="Q27" s="37"/>
      <c r="T27" s="20" t="str">
        <f>"NOT_"&amp;T26</f>
        <v>NOT_GPSC67</v>
      </c>
      <c r="U27" s="20">
        <v>1</v>
      </c>
      <c r="V27" s="20">
        <f>$V$16-V26</f>
        <v>187</v>
      </c>
      <c r="W27" s="35"/>
      <c r="X27" s="35"/>
      <c r="Y27" s="35"/>
      <c r="Z27" s="35"/>
      <c r="AA27" s="35"/>
    </row>
    <row r="28" spans="1:27" x14ac:dyDescent="0.25">
      <c r="A28" s="31" t="s">
        <v>1445</v>
      </c>
      <c r="B28" s="31">
        <v>0</v>
      </c>
      <c r="C28" s="31">
        <v>7</v>
      </c>
      <c r="D28" s="37"/>
      <c r="E28" s="37"/>
      <c r="F28" s="37"/>
      <c r="G28" s="37"/>
      <c r="H28" s="31"/>
      <c r="K28" s="31" t="s">
        <v>1445</v>
      </c>
      <c r="L28" s="31">
        <v>1</v>
      </c>
      <c r="M28" s="31">
        <f>$I$13-L28</f>
        <v>6</v>
      </c>
      <c r="N28" s="37"/>
      <c r="O28" s="37"/>
      <c r="P28" s="37"/>
      <c r="Q28" s="37"/>
      <c r="T28" s="31" t="s">
        <v>1445</v>
      </c>
      <c r="U28" s="31">
        <v>0</v>
      </c>
      <c r="V28" s="31">
        <f>$I$13-U28</f>
        <v>7</v>
      </c>
      <c r="W28" s="37"/>
      <c r="X28" s="37"/>
      <c r="Y28" s="37"/>
      <c r="Z28" s="37"/>
    </row>
    <row r="29" spans="1:27" x14ac:dyDescent="0.25">
      <c r="A29" s="31" t="str">
        <f>"NOT_"&amp;A28</f>
        <v>NOT_GPSC904;9</v>
      </c>
      <c r="B29" s="31">
        <v>14</v>
      </c>
      <c r="C29" s="31">
        <f>$C$16-C28</f>
        <v>176</v>
      </c>
      <c r="D29" s="37"/>
      <c r="E29" s="37"/>
      <c r="F29" s="37"/>
      <c r="G29" s="37"/>
      <c r="H29" s="31"/>
      <c r="K29" s="31" t="str">
        <f>"NOT_"&amp;K28</f>
        <v>NOT_GPSC904;9</v>
      </c>
      <c r="L29" s="31">
        <f>$K$16-L28</f>
        <v>10</v>
      </c>
      <c r="M29" s="31">
        <f>$M$16-M28</f>
        <v>180</v>
      </c>
      <c r="N29" s="37"/>
      <c r="O29" s="37"/>
      <c r="P29" s="37"/>
      <c r="Q29" s="37"/>
      <c r="T29" s="31" t="str">
        <f>"NOT_"&amp;T28</f>
        <v>NOT_GPSC904;9</v>
      </c>
      <c r="U29" s="31">
        <v>10</v>
      </c>
      <c r="V29" s="31">
        <f>$V$16-V28</f>
        <v>180</v>
      </c>
      <c r="W29" s="37"/>
      <c r="X29" s="37"/>
      <c r="Y29" s="37"/>
      <c r="Z29" s="37"/>
    </row>
    <row r="31" spans="1:27" ht="14.25" x14ac:dyDescent="0.45">
      <c r="A31" s="1">
        <v>16</v>
      </c>
      <c r="C31" s="1">
        <f>197-A31</f>
        <v>181</v>
      </c>
      <c r="K31" s="1">
        <v>47</v>
      </c>
      <c r="M31" s="1">
        <f>197-K31</f>
        <v>150</v>
      </c>
      <c r="T31" s="1">
        <v>11</v>
      </c>
      <c r="V31" s="1">
        <f>197-T31</f>
        <v>186</v>
      </c>
    </row>
    <row r="32" spans="1:27" ht="14.25" x14ac:dyDescent="0.45">
      <c r="A32" s="1" t="s">
        <v>1458</v>
      </c>
      <c r="B32" s="1" t="s">
        <v>1461</v>
      </c>
      <c r="C32" s="1" t="s">
        <v>1462</v>
      </c>
      <c r="D32" s="1" t="s">
        <v>1447</v>
      </c>
      <c r="E32" s="1" t="s">
        <v>1448</v>
      </c>
      <c r="F32" s="1" t="s">
        <v>1449</v>
      </c>
      <c r="G32" s="1" t="s">
        <v>1450</v>
      </c>
      <c r="H32" s="1" t="s">
        <v>1464</v>
      </c>
      <c r="K32" s="1" t="s">
        <v>1459</v>
      </c>
      <c r="L32" s="1" t="s">
        <v>1461</v>
      </c>
      <c r="M32" s="1" t="s">
        <v>1462</v>
      </c>
      <c r="N32" s="1" t="s">
        <v>1447</v>
      </c>
      <c r="O32" s="1" t="s">
        <v>1448</v>
      </c>
      <c r="P32" s="1" t="s">
        <v>1449</v>
      </c>
      <c r="Q32" s="1" t="s">
        <v>1450</v>
      </c>
      <c r="R32" s="1" t="s">
        <v>1464</v>
      </c>
      <c r="T32" s="1" t="s">
        <v>1460</v>
      </c>
      <c r="U32" s="1" t="s">
        <v>1461</v>
      </c>
      <c r="V32" s="1" t="s">
        <v>1462</v>
      </c>
      <c r="W32" s="1" t="s">
        <v>1447</v>
      </c>
      <c r="X32" s="1" t="s">
        <v>1448</v>
      </c>
      <c r="Y32" s="1" t="s">
        <v>1449</v>
      </c>
      <c r="Z32" s="1" t="s">
        <v>1450</v>
      </c>
      <c r="AA32" s="1" t="s">
        <v>1464</v>
      </c>
    </row>
    <row r="33" spans="1:27" x14ac:dyDescent="0.25">
      <c r="A33" s="1" t="s">
        <v>1440</v>
      </c>
      <c r="B33" s="1">
        <v>6</v>
      </c>
      <c r="C33" s="1">
        <f>$I$3-B33</f>
        <v>43</v>
      </c>
      <c r="D33" s="36">
        <v>1.92</v>
      </c>
      <c r="E33" s="36">
        <v>0.6</v>
      </c>
      <c r="F33" s="36">
        <v>5.6</v>
      </c>
      <c r="G33" s="36">
        <v>0.25</v>
      </c>
      <c r="H33" s="40">
        <v>0.5</v>
      </c>
      <c r="K33" s="20" t="s">
        <v>1440</v>
      </c>
      <c r="L33" s="20">
        <v>43</v>
      </c>
      <c r="M33" s="20">
        <f>$I$3-L33</f>
        <v>6</v>
      </c>
      <c r="N33" s="35">
        <v>235.1</v>
      </c>
      <c r="O33" s="35">
        <v>69</v>
      </c>
      <c r="P33" s="35">
        <v>999.4</v>
      </c>
      <c r="Q33" s="35" t="s">
        <v>1451</v>
      </c>
      <c r="R33" s="35">
        <v>5.0000000000000001E-4</v>
      </c>
      <c r="T33" s="1" t="s">
        <v>1440</v>
      </c>
      <c r="U33" s="1">
        <v>0</v>
      </c>
      <c r="V33" s="1">
        <f>$I$3-U33</f>
        <v>49</v>
      </c>
      <c r="W33" s="36">
        <v>0.27</v>
      </c>
      <c r="X33" s="36">
        <v>1.2E-2</v>
      </c>
      <c r="Y33" s="36">
        <v>1.67</v>
      </c>
      <c r="Z33" s="36">
        <v>0.2</v>
      </c>
      <c r="AA33" s="36">
        <v>0.45</v>
      </c>
    </row>
    <row r="34" spans="1:27" x14ac:dyDescent="0.25">
      <c r="A34" s="1" t="s">
        <v>1446</v>
      </c>
      <c r="B34" s="1">
        <v>10</v>
      </c>
      <c r="C34" s="1">
        <f>$C$31-C33</f>
        <v>138</v>
      </c>
      <c r="D34" s="36"/>
      <c r="E34" s="36"/>
      <c r="F34" s="36"/>
      <c r="G34" s="36"/>
      <c r="H34" s="41"/>
      <c r="K34" s="20" t="s">
        <v>1446</v>
      </c>
      <c r="L34" s="20">
        <v>4</v>
      </c>
      <c r="M34" s="20">
        <f>$M$31-M33</f>
        <v>144</v>
      </c>
      <c r="N34" s="35"/>
      <c r="O34" s="35"/>
      <c r="P34" s="35"/>
      <c r="Q34" s="35"/>
      <c r="R34" s="35"/>
      <c r="T34" s="1" t="s">
        <v>1446</v>
      </c>
      <c r="U34" s="1">
        <v>11</v>
      </c>
      <c r="V34" s="1">
        <f>$V$31-V33</f>
        <v>137</v>
      </c>
      <c r="W34" s="36"/>
      <c r="X34" s="36"/>
      <c r="Y34" s="36"/>
      <c r="Z34" s="36"/>
      <c r="AA34" s="36"/>
    </row>
    <row r="35" spans="1:27" x14ac:dyDescent="0.25">
      <c r="A35" s="1" t="s">
        <v>1441</v>
      </c>
      <c r="B35" s="1">
        <v>0</v>
      </c>
      <c r="C35" s="1">
        <f>$I$5-B35</f>
        <v>18</v>
      </c>
      <c r="D35" s="36">
        <v>0.6</v>
      </c>
      <c r="E35" s="36">
        <v>2.7E-2</v>
      </c>
      <c r="F35" s="36">
        <v>3.7</v>
      </c>
      <c r="G35" s="36">
        <v>0.7</v>
      </c>
      <c r="H35" s="40">
        <v>0.85</v>
      </c>
      <c r="K35" s="32" t="s">
        <v>1441</v>
      </c>
      <c r="L35" s="32">
        <v>0</v>
      </c>
      <c r="M35" s="32">
        <f>$I$5-L35</f>
        <v>18</v>
      </c>
      <c r="N35" s="44">
        <v>0.16</v>
      </c>
      <c r="O35" s="44">
        <v>8.0000000000000002E-3</v>
      </c>
      <c r="P35" s="44">
        <v>0.94</v>
      </c>
      <c r="Q35" s="44">
        <v>0.04</v>
      </c>
      <c r="R35" s="44">
        <v>0.11</v>
      </c>
      <c r="T35" s="1" t="s">
        <v>1441</v>
      </c>
      <c r="U35" s="1">
        <v>0</v>
      </c>
      <c r="V35" s="1">
        <f>$I$5-U35</f>
        <v>18</v>
      </c>
      <c r="W35" s="36">
        <v>0.9</v>
      </c>
      <c r="X35" s="36">
        <v>0.04</v>
      </c>
      <c r="Y35" s="36">
        <v>5.9</v>
      </c>
      <c r="Z35" s="36">
        <v>0.98</v>
      </c>
      <c r="AA35" s="36">
        <v>0.98</v>
      </c>
    </row>
    <row r="36" spans="1:27" x14ac:dyDescent="0.25">
      <c r="A36" s="1" t="str">
        <f>"NOT_"&amp;A35</f>
        <v>NOT_GPSC6</v>
      </c>
      <c r="B36" s="1">
        <v>16</v>
      </c>
      <c r="C36" s="1">
        <f>$C$31-C35</f>
        <v>163</v>
      </c>
      <c r="D36" s="36"/>
      <c r="E36" s="36"/>
      <c r="F36" s="36"/>
      <c r="G36" s="36"/>
      <c r="H36" s="41"/>
      <c r="K36" s="32" t="str">
        <f>"NOT_"&amp;K35</f>
        <v>NOT_GPSC6</v>
      </c>
      <c r="L36" s="32">
        <v>47</v>
      </c>
      <c r="M36" s="32">
        <f>$M$31-M35</f>
        <v>132</v>
      </c>
      <c r="N36" s="44"/>
      <c r="O36" s="44"/>
      <c r="P36" s="44"/>
      <c r="Q36" s="44"/>
      <c r="R36" s="44"/>
      <c r="T36" s="1" t="str">
        <f>"NOT_"&amp;T35</f>
        <v>NOT_GPSC6</v>
      </c>
      <c r="U36" s="1">
        <v>11</v>
      </c>
      <c r="V36" s="1">
        <f>$V$31-V35</f>
        <v>168</v>
      </c>
      <c r="W36" s="36"/>
      <c r="X36" s="36"/>
      <c r="Y36" s="36"/>
      <c r="Z36" s="36"/>
      <c r="AA36" s="36"/>
    </row>
    <row r="37" spans="1:27" x14ac:dyDescent="0.25">
      <c r="A37" s="20" t="s">
        <v>1442</v>
      </c>
      <c r="B37" s="20">
        <v>9</v>
      </c>
      <c r="C37" s="20">
        <f>$I$7-B37</f>
        <v>24</v>
      </c>
      <c r="D37" s="35">
        <v>8.27</v>
      </c>
      <c r="E37" s="35">
        <v>2.8</v>
      </c>
      <c r="F37" s="35">
        <v>25.5</v>
      </c>
      <c r="G37" s="35" t="s">
        <v>1451</v>
      </c>
      <c r="H37" s="35">
        <v>5.0000000000000001E-4</v>
      </c>
      <c r="K37" s="20" t="s">
        <v>1442</v>
      </c>
      <c r="L37" s="20">
        <v>1</v>
      </c>
      <c r="M37" s="20">
        <f>$I$7-L37</f>
        <v>32</v>
      </c>
      <c r="N37" s="35">
        <v>8.1000000000000003E-2</v>
      </c>
      <c r="O37" s="35">
        <v>3.8E-3</v>
      </c>
      <c r="P37" s="35">
        <v>0.44</v>
      </c>
      <c r="Q37" s="35" t="s">
        <v>1451</v>
      </c>
      <c r="R37" s="35">
        <v>5.0000000000000001E-4</v>
      </c>
      <c r="T37" s="20" t="s">
        <v>1442</v>
      </c>
      <c r="U37" s="20">
        <v>6</v>
      </c>
      <c r="V37" s="20">
        <f>$I$7-U37</f>
        <v>27</v>
      </c>
      <c r="W37" s="35">
        <v>6.96</v>
      </c>
      <c r="X37" s="35">
        <v>1.9</v>
      </c>
      <c r="Y37" s="35">
        <v>26.4</v>
      </c>
      <c r="Z37" s="35">
        <v>4.0000000000000001E-3</v>
      </c>
      <c r="AA37" s="35">
        <v>1.4999999999999999E-2</v>
      </c>
    </row>
    <row r="38" spans="1:27" x14ac:dyDescent="0.25">
      <c r="A38" s="20" t="str">
        <f>"NOT_"&amp;A37</f>
        <v>NOT_GPSC10</v>
      </c>
      <c r="B38" s="20">
        <v>7</v>
      </c>
      <c r="C38" s="20">
        <f>$C$31-C37</f>
        <v>157</v>
      </c>
      <c r="D38" s="35"/>
      <c r="E38" s="35"/>
      <c r="F38" s="35"/>
      <c r="G38" s="35"/>
      <c r="H38" s="35"/>
      <c r="K38" s="20" t="str">
        <f>"NOT_"&amp;K37</f>
        <v>NOT_GPSC10</v>
      </c>
      <c r="L38" s="20">
        <v>46</v>
      </c>
      <c r="M38" s="20">
        <f>$M$31-M37</f>
        <v>118</v>
      </c>
      <c r="N38" s="35"/>
      <c r="O38" s="35"/>
      <c r="P38" s="35"/>
      <c r="Q38" s="35"/>
      <c r="R38" s="35"/>
      <c r="T38" s="20" t="str">
        <f>"NOT_"&amp;T37</f>
        <v>NOT_GPSC10</v>
      </c>
      <c r="U38" s="20">
        <v>5</v>
      </c>
      <c r="V38" s="20">
        <f>$V$31-V37</f>
        <v>159</v>
      </c>
      <c r="W38" s="35"/>
      <c r="X38" s="35"/>
      <c r="Y38" s="35"/>
      <c r="Z38" s="35"/>
      <c r="AA38" s="35"/>
    </row>
    <row r="39" spans="1:27" x14ac:dyDescent="0.25">
      <c r="A39" s="1" t="s">
        <v>1443</v>
      </c>
      <c r="B39" s="1">
        <v>0</v>
      </c>
      <c r="C39" s="1">
        <f>$I$9-B39</f>
        <v>10</v>
      </c>
      <c r="D39" s="36">
        <v>1.1599999999999999</v>
      </c>
      <c r="E39" s="36">
        <v>0.05</v>
      </c>
      <c r="F39" s="36">
        <v>7.7</v>
      </c>
      <c r="G39" s="36">
        <v>0.8</v>
      </c>
      <c r="H39" s="40">
        <v>0.9</v>
      </c>
      <c r="K39" s="1" t="s">
        <v>1443</v>
      </c>
      <c r="L39" s="1">
        <v>0</v>
      </c>
      <c r="M39" s="1">
        <f>$I$9-L39</f>
        <v>10</v>
      </c>
      <c r="N39" s="36">
        <v>0.32</v>
      </c>
      <c r="O39" s="36">
        <v>1.4E-2</v>
      </c>
      <c r="P39" s="36">
        <v>2</v>
      </c>
      <c r="Q39" s="36">
        <v>0.28000000000000003</v>
      </c>
      <c r="R39" s="36">
        <v>0.51</v>
      </c>
      <c r="T39" s="1" t="s">
        <v>1443</v>
      </c>
      <c r="U39" s="1">
        <v>0</v>
      </c>
      <c r="V39" s="1">
        <f>$I$9-U39</f>
        <v>10</v>
      </c>
      <c r="W39" s="36">
        <v>1.76</v>
      </c>
      <c r="X39" s="36">
        <v>7.3999999999999996E-2</v>
      </c>
      <c r="Y39" s="36">
        <v>12.25</v>
      </c>
      <c r="Z39" s="36">
        <v>0.6</v>
      </c>
      <c r="AA39" s="36">
        <v>0.76</v>
      </c>
    </row>
    <row r="40" spans="1:27" x14ac:dyDescent="0.25">
      <c r="A40" s="1" t="str">
        <f>"NOT_"&amp;A39</f>
        <v>NOT_GPSC13</v>
      </c>
      <c r="B40" s="1">
        <v>16</v>
      </c>
      <c r="C40" s="1">
        <f>$C$31-C39</f>
        <v>171</v>
      </c>
      <c r="D40" s="36"/>
      <c r="E40" s="36"/>
      <c r="F40" s="36"/>
      <c r="G40" s="36"/>
      <c r="H40" s="41"/>
      <c r="K40" s="1" t="str">
        <f>"NOT_"&amp;K39</f>
        <v>NOT_GPSC13</v>
      </c>
      <c r="L40" s="1">
        <v>47</v>
      </c>
      <c r="M40" s="1">
        <f>$M$31-M39</f>
        <v>140</v>
      </c>
      <c r="N40" s="36"/>
      <c r="O40" s="36"/>
      <c r="P40" s="36"/>
      <c r="Q40" s="36"/>
      <c r="R40" s="36"/>
      <c r="T40" s="1" t="str">
        <f>"NOT_"&amp;T39</f>
        <v>NOT_GPSC13</v>
      </c>
      <c r="U40" s="1">
        <v>11</v>
      </c>
      <c r="V40" s="1">
        <f>$V$31-V39</f>
        <v>176</v>
      </c>
      <c r="W40" s="36"/>
      <c r="X40" s="36"/>
      <c r="Y40" s="36"/>
      <c r="Z40" s="36"/>
      <c r="AA40" s="36"/>
    </row>
    <row r="41" spans="1:27" x14ac:dyDescent="0.25">
      <c r="A41" s="31" t="s">
        <v>1444</v>
      </c>
      <c r="B41" s="31">
        <v>0</v>
      </c>
      <c r="C41" s="31">
        <f>$I$11-B41</f>
        <v>9</v>
      </c>
      <c r="D41" s="37"/>
      <c r="E41" s="37"/>
      <c r="F41" s="37"/>
      <c r="G41" s="37"/>
      <c r="H41" s="31"/>
      <c r="K41" s="1" t="s">
        <v>1444</v>
      </c>
      <c r="L41" s="1">
        <v>0</v>
      </c>
      <c r="M41" s="1">
        <f>$I$11-L41</f>
        <v>9</v>
      </c>
      <c r="N41" s="36">
        <v>0.36</v>
      </c>
      <c r="O41" s="36">
        <v>1.6E-2</v>
      </c>
      <c r="P41" s="36">
        <v>2.2999999999999998</v>
      </c>
      <c r="Q41" s="36">
        <v>0.36</v>
      </c>
      <c r="R41" s="36">
        <v>0.57999999999999996</v>
      </c>
      <c r="T41" s="1" t="s">
        <v>1444</v>
      </c>
      <c r="U41" s="1">
        <v>0</v>
      </c>
      <c r="V41" s="1">
        <f>$I$11-U41</f>
        <v>9</v>
      </c>
      <c r="W41" s="36">
        <v>1.98</v>
      </c>
      <c r="X41" s="36">
        <v>8.2000000000000003E-2</v>
      </c>
      <c r="Y41" s="36">
        <v>14</v>
      </c>
      <c r="Z41" s="36">
        <v>0.54</v>
      </c>
      <c r="AA41" s="36">
        <v>0.76</v>
      </c>
    </row>
    <row r="42" spans="1:27" x14ac:dyDescent="0.25">
      <c r="A42" s="31" t="str">
        <f>"NOT_"&amp;A41</f>
        <v>NOT_GPSC67</v>
      </c>
      <c r="B42" s="31">
        <v>16</v>
      </c>
      <c r="C42" s="31">
        <f>$C$31-C41</f>
        <v>172</v>
      </c>
      <c r="D42" s="37"/>
      <c r="E42" s="37"/>
      <c r="F42" s="37"/>
      <c r="G42" s="37"/>
      <c r="H42" s="31"/>
      <c r="K42" s="1" t="str">
        <f>"NOT_"&amp;K41</f>
        <v>NOT_GPSC67</v>
      </c>
      <c r="L42" s="1">
        <v>47</v>
      </c>
      <c r="M42" s="1">
        <f>$M$31-M41</f>
        <v>141</v>
      </c>
      <c r="N42" s="36"/>
      <c r="O42" s="36"/>
      <c r="P42" s="36"/>
      <c r="Q42" s="36"/>
      <c r="R42" s="36"/>
      <c r="T42" s="1" t="str">
        <f>"NOT_"&amp;T41</f>
        <v>NOT_GPSC67</v>
      </c>
      <c r="U42" s="1">
        <v>11</v>
      </c>
      <c r="V42" s="1">
        <f>$V$31-V41</f>
        <v>177</v>
      </c>
      <c r="W42" s="36"/>
      <c r="X42" s="36"/>
      <c r="Y42" s="36"/>
      <c r="Z42" s="36"/>
      <c r="AA42" s="36"/>
    </row>
    <row r="43" spans="1:27" x14ac:dyDescent="0.25">
      <c r="A43" s="31" t="s">
        <v>1445</v>
      </c>
      <c r="B43" s="31">
        <v>0</v>
      </c>
      <c r="C43" s="31">
        <f>$I$13-B43</f>
        <v>7</v>
      </c>
      <c r="D43" s="37"/>
      <c r="E43" s="37"/>
      <c r="F43" s="37"/>
      <c r="G43" s="37"/>
      <c r="H43" s="31"/>
      <c r="K43" s="31" t="s">
        <v>1445</v>
      </c>
      <c r="L43" s="31">
        <v>1</v>
      </c>
      <c r="M43" s="31">
        <f>$I$13-L43</f>
        <v>6</v>
      </c>
      <c r="N43" s="37"/>
      <c r="O43" s="37"/>
      <c r="P43" s="37"/>
      <c r="Q43" s="37"/>
      <c r="T43" s="31" t="s">
        <v>1445</v>
      </c>
      <c r="U43" s="31">
        <v>0</v>
      </c>
      <c r="V43" s="31">
        <f>$I$13-U43</f>
        <v>7</v>
      </c>
      <c r="W43" s="37"/>
      <c r="X43" s="37"/>
      <c r="Y43" s="37"/>
      <c r="Z43" s="37"/>
    </row>
    <row r="44" spans="1:27" x14ac:dyDescent="0.25">
      <c r="A44" s="31" t="str">
        <f>"NOT_"&amp;A43</f>
        <v>NOT_GPSC904;9</v>
      </c>
      <c r="B44" s="31">
        <v>16</v>
      </c>
      <c r="C44" s="31">
        <f>$C$31-C43</f>
        <v>174</v>
      </c>
      <c r="D44" s="37"/>
      <c r="E44" s="37"/>
      <c r="F44" s="37"/>
      <c r="G44" s="37"/>
      <c r="H44" s="31"/>
      <c r="K44" s="31" t="str">
        <f>"NOT_"&amp;K43</f>
        <v>NOT_GPSC904;9</v>
      </c>
      <c r="L44" s="31">
        <v>46</v>
      </c>
      <c r="M44" s="31">
        <f>$M$31-M43</f>
        <v>144</v>
      </c>
      <c r="N44" s="37"/>
      <c r="O44" s="37"/>
      <c r="P44" s="37"/>
      <c r="Q44" s="37"/>
      <c r="T44" s="31" t="str">
        <f>"NOT_"&amp;T43</f>
        <v>NOT_GPSC904;9</v>
      </c>
      <c r="U44" s="31">
        <v>11</v>
      </c>
      <c r="V44" s="31">
        <f>$V$31-V43</f>
        <v>179</v>
      </c>
      <c r="W44" s="37"/>
      <c r="X44" s="37"/>
      <c r="Y44" s="37"/>
      <c r="Z44" s="37"/>
    </row>
    <row r="46" spans="1:27" x14ac:dyDescent="0.25">
      <c r="A46" s="1" t="s">
        <v>1466</v>
      </c>
    </row>
  </sheetData>
  <mergeCells count="250">
    <mergeCell ref="AA41:AA42"/>
    <mergeCell ref="R18:R19"/>
    <mergeCell ref="R20:R21"/>
    <mergeCell ref="H22:H23"/>
    <mergeCell ref="H24:H25"/>
    <mergeCell ref="H33:H34"/>
    <mergeCell ref="H35:H36"/>
    <mergeCell ref="H39:H40"/>
    <mergeCell ref="H18:H19"/>
    <mergeCell ref="R24:R25"/>
    <mergeCell ref="AA24:AA25"/>
    <mergeCell ref="AA26:AA27"/>
    <mergeCell ref="AA33:AA34"/>
    <mergeCell ref="AA35:AA36"/>
    <mergeCell ref="AA37:AA38"/>
    <mergeCell ref="AA39:AA40"/>
    <mergeCell ref="R39:R40"/>
    <mergeCell ref="R41:R42"/>
    <mergeCell ref="H37:H38"/>
    <mergeCell ref="R33:R34"/>
    <mergeCell ref="R35:R36"/>
    <mergeCell ref="R37:R38"/>
    <mergeCell ref="W41:W42"/>
    <mergeCell ref="X41:X42"/>
    <mergeCell ref="AA3:AA4"/>
    <mergeCell ref="AA5:AA6"/>
    <mergeCell ref="AA7:AA8"/>
    <mergeCell ref="AA9:AA10"/>
    <mergeCell ref="AA11:AA12"/>
    <mergeCell ref="AA18:AA19"/>
    <mergeCell ref="AA20:AA21"/>
    <mergeCell ref="AA22:AA23"/>
    <mergeCell ref="H5:H6"/>
    <mergeCell ref="H20:H21"/>
    <mergeCell ref="R22:R23"/>
    <mergeCell ref="R13:R14"/>
    <mergeCell ref="W18:W19"/>
    <mergeCell ref="X18:X19"/>
    <mergeCell ref="Y18:Y19"/>
    <mergeCell ref="Z18:Z19"/>
    <mergeCell ref="W20:W21"/>
    <mergeCell ref="X20:X21"/>
    <mergeCell ref="Y20:Y21"/>
    <mergeCell ref="Z20:Z21"/>
    <mergeCell ref="N22:N23"/>
    <mergeCell ref="O22:O23"/>
    <mergeCell ref="P22:P23"/>
    <mergeCell ref="Q22:Q23"/>
    <mergeCell ref="W43:W44"/>
    <mergeCell ref="X43:X44"/>
    <mergeCell ref="Y43:Y44"/>
    <mergeCell ref="Z43:Z44"/>
    <mergeCell ref="W37:W38"/>
    <mergeCell ref="X37:X38"/>
    <mergeCell ref="Y37:Y38"/>
    <mergeCell ref="Z37:Z38"/>
    <mergeCell ref="W39:W40"/>
    <mergeCell ref="X39:X40"/>
    <mergeCell ref="Y39:Y40"/>
    <mergeCell ref="Z39:Z40"/>
    <mergeCell ref="W33:W34"/>
    <mergeCell ref="X33:X34"/>
    <mergeCell ref="Y33:Y34"/>
    <mergeCell ref="Z33:Z34"/>
    <mergeCell ref="W35:W36"/>
    <mergeCell ref="X35:X36"/>
    <mergeCell ref="Y35:Y36"/>
    <mergeCell ref="Z35:Z36"/>
    <mergeCell ref="N41:N42"/>
    <mergeCell ref="O41:O42"/>
    <mergeCell ref="P41:P42"/>
    <mergeCell ref="Q41:Q42"/>
    <mergeCell ref="N33:N34"/>
    <mergeCell ref="O33:O34"/>
    <mergeCell ref="P33:P34"/>
    <mergeCell ref="Q33:Q34"/>
    <mergeCell ref="N35:N36"/>
    <mergeCell ref="O35:O36"/>
    <mergeCell ref="P35:P36"/>
    <mergeCell ref="Q35:Q36"/>
    <mergeCell ref="Y41:Y42"/>
    <mergeCell ref="Z41:Z42"/>
    <mergeCell ref="N43:N44"/>
    <mergeCell ref="O43:O44"/>
    <mergeCell ref="P43:P44"/>
    <mergeCell ref="Q43:Q44"/>
    <mergeCell ref="N37:N38"/>
    <mergeCell ref="O37:O38"/>
    <mergeCell ref="P37:P38"/>
    <mergeCell ref="Q37:Q38"/>
    <mergeCell ref="N39:N40"/>
    <mergeCell ref="O39:O40"/>
    <mergeCell ref="P39:P40"/>
    <mergeCell ref="Q39:Q40"/>
    <mergeCell ref="D41:D42"/>
    <mergeCell ref="E41:E42"/>
    <mergeCell ref="F41:F42"/>
    <mergeCell ref="G41:G42"/>
    <mergeCell ref="D43:D44"/>
    <mergeCell ref="E43:E44"/>
    <mergeCell ref="F43:F44"/>
    <mergeCell ref="G43:G44"/>
    <mergeCell ref="D37:D38"/>
    <mergeCell ref="E37:E38"/>
    <mergeCell ref="F37:F38"/>
    <mergeCell ref="G37:G38"/>
    <mergeCell ref="D39:D40"/>
    <mergeCell ref="E39:E40"/>
    <mergeCell ref="F39:F40"/>
    <mergeCell ref="G39:G40"/>
    <mergeCell ref="D33:D34"/>
    <mergeCell ref="E33:E34"/>
    <mergeCell ref="F33:F34"/>
    <mergeCell ref="G33:G34"/>
    <mergeCell ref="D35:D36"/>
    <mergeCell ref="E35:E36"/>
    <mergeCell ref="F35:F36"/>
    <mergeCell ref="G35:G36"/>
    <mergeCell ref="W26:W27"/>
    <mergeCell ref="N26:N27"/>
    <mergeCell ref="O26:O27"/>
    <mergeCell ref="P26:P27"/>
    <mergeCell ref="Q26:Q27"/>
    <mergeCell ref="N28:N29"/>
    <mergeCell ref="O28:O29"/>
    <mergeCell ref="P28:P29"/>
    <mergeCell ref="Q28:Q29"/>
    <mergeCell ref="D26:D27"/>
    <mergeCell ref="E26:E27"/>
    <mergeCell ref="F26:F27"/>
    <mergeCell ref="G26:G27"/>
    <mergeCell ref="D28:D29"/>
    <mergeCell ref="E28:E29"/>
    <mergeCell ref="F28:F29"/>
    <mergeCell ref="X26:X27"/>
    <mergeCell ref="Y26:Y27"/>
    <mergeCell ref="Z26:Z27"/>
    <mergeCell ref="W28:W29"/>
    <mergeCell ref="X28:X29"/>
    <mergeCell ref="Y28:Y29"/>
    <mergeCell ref="Z28:Z29"/>
    <mergeCell ref="W22:W23"/>
    <mergeCell ref="X22:X23"/>
    <mergeCell ref="Y22:Y23"/>
    <mergeCell ref="Z22:Z23"/>
    <mergeCell ref="W24:W25"/>
    <mergeCell ref="X24:X25"/>
    <mergeCell ref="Y24:Y25"/>
    <mergeCell ref="Z24:Z25"/>
    <mergeCell ref="N24:N25"/>
    <mergeCell ref="O24:O25"/>
    <mergeCell ref="P24:P25"/>
    <mergeCell ref="Q24:Q25"/>
    <mergeCell ref="N18:N19"/>
    <mergeCell ref="O18:O19"/>
    <mergeCell ref="P18:P19"/>
    <mergeCell ref="Q18:Q19"/>
    <mergeCell ref="N20:N21"/>
    <mergeCell ref="O20:O21"/>
    <mergeCell ref="P20:P21"/>
    <mergeCell ref="Q20:Q21"/>
    <mergeCell ref="G28:G29"/>
    <mergeCell ref="D22:D23"/>
    <mergeCell ref="E22:E23"/>
    <mergeCell ref="F22:F23"/>
    <mergeCell ref="G22:G23"/>
    <mergeCell ref="D24:D25"/>
    <mergeCell ref="E24:E25"/>
    <mergeCell ref="F24:F25"/>
    <mergeCell ref="G24:G25"/>
    <mergeCell ref="D18:D19"/>
    <mergeCell ref="E18:E19"/>
    <mergeCell ref="F18:F19"/>
    <mergeCell ref="G18:G19"/>
    <mergeCell ref="D20:D21"/>
    <mergeCell ref="E20:E21"/>
    <mergeCell ref="F20:F21"/>
    <mergeCell ref="G20:G21"/>
    <mergeCell ref="W11:W12"/>
    <mergeCell ref="N13:N14"/>
    <mergeCell ref="O13:O14"/>
    <mergeCell ref="P13:P14"/>
    <mergeCell ref="Q13:Q14"/>
    <mergeCell ref="X11:X12"/>
    <mergeCell ref="Y11:Y12"/>
    <mergeCell ref="Z11:Z12"/>
    <mergeCell ref="W13:W14"/>
    <mergeCell ref="X13:X14"/>
    <mergeCell ref="Y13:Y14"/>
    <mergeCell ref="Z13:Z14"/>
    <mergeCell ref="W7:W8"/>
    <mergeCell ref="X7:X8"/>
    <mergeCell ref="Y7:Y8"/>
    <mergeCell ref="Z7:Z8"/>
    <mergeCell ref="W9:W10"/>
    <mergeCell ref="X9:X10"/>
    <mergeCell ref="Y9:Y10"/>
    <mergeCell ref="Z9:Z10"/>
    <mergeCell ref="W3:W4"/>
    <mergeCell ref="X3:X4"/>
    <mergeCell ref="Y3:Y4"/>
    <mergeCell ref="Z3:Z4"/>
    <mergeCell ref="W5:W6"/>
    <mergeCell ref="X5:X6"/>
    <mergeCell ref="Y5:Y6"/>
    <mergeCell ref="Z5:Z6"/>
    <mergeCell ref="N11:N12"/>
    <mergeCell ref="O11:O12"/>
    <mergeCell ref="P11:P12"/>
    <mergeCell ref="Q11:Q12"/>
    <mergeCell ref="N7:N8"/>
    <mergeCell ref="O7:O8"/>
    <mergeCell ref="P7:P8"/>
    <mergeCell ref="Q7:Q8"/>
    <mergeCell ref="N9:N10"/>
    <mergeCell ref="O9:O10"/>
    <mergeCell ref="P9:P10"/>
    <mergeCell ref="Q9:Q10"/>
    <mergeCell ref="N3:N4"/>
    <mergeCell ref="O3:O4"/>
    <mergeCell ref="P3:P4"/>
    <mergeCell ref="Q3:Q4"/>
    <mergeCell ref="O5:O6"/>
    <mergeCell ref="P5:P6"/>
    <mergeCell ref="Q5:Q6"/>
    <mergeCell ref="D11:D12"/>
    <mergeCell ref="E11:E12"/>
    <mergeCell ref="F11:F12"/>
    <mergeCell ref="G11:G12"/>
    <mergeCell ref="D13:D14"/>
    <mergeCell ref="E13:E14"/>
    <mergeCell ref="F13:F14"/>
    <mergeCell ref="G13:G14"/>
    <mergeCell ref="D7:D8"/>
    <mergeCell ref="E7:E8"/>
    <mergeCell ref="F7:F8"/>
    <mergeCell ref="G7:G8"/>
    <mergeCell ref="D9:D10"/>
    <mergeCell ref="E9:E10"/>
    <mergeCell ref="F9:F10"/>
    <mergeCell ref="G9:G10"/>
    <mergeCell ref="D3:D4"/>
    <mergeCell ref="E3:E4"/>
    <mergeCell ref="F3:F4"/>
    <mergeCell ref="G3:G4"/>
    <mergeCell ref="D5:D6"/>
    <mergeCell ref="E5:E6"/>
    <mergeCell ref="F5:F6"/>
    <mergeCell ref="G5:G6"/>
    <mergeCell ref="N5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D25" sqref="D25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2.7109375" bestFit="1" customWidth="1"/>
    <col min="4" max="4" width="11.28515625" bestFit="1" customWidth="1"/>
  </cols>
  <sheetData>
    <row r="1" spans="1:4" x14ac:dyDescent="0.45">
      <c r="A1" s="14" t="s">
        <v>1430</v>
      </c>
      <c r="B1" s="14" t="s">
        <v>1408</v>
      </c>
    </row>
    <row r="2" spans="1:4" x14ac:dyDescent="0.45">
      <c r="A2" s="14" t="s">
        <v>1405</v>
      </c>
      <c r="B2" t="s">
        <v>121</v>
      </c>
      <c r="C2" t="s">
        <v>87</v>
      </c>
      <c r="D2" t="s">
        <v>1407</v>
      </c>
    </row>
    <row r="3" spans="1:4" x14ac:dyDescent="0.45">
      <c r="A3" s="21">
        <v>1</v>
      </c>
      <c r="B3" s="4">
        <v>14</v>
      </c>
      <c r="C3" s="4">
        <v>35</v>
      </c>
      <c r="D3" s="4">
        <v>49</v>
      </c>
    </row>
    <row r="4" spans="1:4" x14ac:dyDescent="0.45">
      <c r="A4" s="15">
        <v>2</v>
      </c>
      <c r="B4">
        <v>1</v>
      </c>
      <c r="D4">
        <v>1</v>
      </c>
    </row>
    <row r="5" spans="1:4" x14ac:dyDescent="0.45">
      <c r="A5" s="15">
        <v>3</v>
      </c>
      <c r="C5">
        <v>1</v>
      </c>
      <c r="D5">
        <v>1</v>
      </c>
    </row>
    <row r="6" spans="1:4" x14ac:dyDescent="0.45">
      <c r="A6" s="15">
        <v>5</v>
      </c>
      <c r="C6">
        <v>1</v>
      </c>
      <c r="D6">
        <v>1</v>
      </c>
    </row>
    <row r="7" spans="1:4" x14ac:dyDescent="0.45">
      <c r="A7" s="21">
        <v>6</v>
      </c>
      <c r="B7" s="4">
        <v>6</v>
      </c>
      <c r="C7" s="4">
        <v>12</v>
      </c>
      <c r="D7" s="4">
        <v>18</v>
      </c>
    </row>
    <row r="8" spans="1:4" x14ac:dyDescent="0.45">
      <c r="A8" s="21">
        <v>10</v>
      </c>
      <c r="B8" s="4">
        <v>8</v>
      </c>
      <c r="C8" s="4">
        <v>25</v>
      </c>
      <c r="D8" s="4">
        <v>33</v>
      </c>
    </row>
    <row r="9" spans="1:4" x14ac:dyDescent="0.45">
      <c r="A9" s="15">
        <v>11</v>
      </c>
      <c r="B9">
        <v>1</v>
      </c>
      <c r="C9">
        <v>1</v>
      </c>
      <c r="D9">
        <v>2</v>
      </c>
    </row>
    <row r="10" spans="1:4" x14ac:dyDescent="0.45">
      <c r="A10" s="21">
        <v>13</v>
      </c>
      <c r="B10" s="4">
        <v>3</v>
      </c>
      <c r="C10" s="4">
        <v>7</v>
      </c>
      <c r="D10" s="4">
        <v>10</v>
      </c>
    </row>
    <row r="11" spans="1:4" x14ac:dyDescent="0.45">
      <c r="A11" s="15">
        <v>16</v>
      </c>
      <c r="C11">
        <v>1</v>
      </c>
      <c r="D11">
        <v>1</v>
      </c>
    </row>
    <row r="12" spans="1:4" x14ac:dyDescent="0.45">
      <c r="A12" s="15">
        <v>23</v>
      </c>
      <c r="B12">
        <v>3</v>
      </c>
      <c r="C12">
        <v>2</v>
      </c>
      <c r="D12">
        <v>5</v>
      </c>
    </row>
    <row r="13" spans="1:4" x14ac:dyDescent="0.45">
      <c r="A13" s="15">
        <v>27</v>
      </c>
      <c r="C13">
        <v>2</v>
      </c>
      <c r="D13">
        <v>2</v>
      </c>
    </row>
    <row r="14" spans="1:4" x14ac:dyDescent="0.45">
      <c r="A14" s="15">
        <v>37</v>
      </c>
      <c r="B14">
        <v>1</v>
      </c>
      <c r="D14">
        <v>1</v>
      </c>
    </row>
    <row r="15" spans="1:4" x14ac:dyDescent="0.45">
      <c r="A15" s="15">
        <v>40</v>
      </c>
      <c r="B15">
        <v>1</v>
      </c>
      <c r="D15">
        <v>1</v>
      </c>
    </row>
    <row r="16" spans="1:4" x14ac:dyDescent="0.45">
      <c r="A16" s="15">
        <v>44</v>
      </c>
      <c r="B16">
        <v>1</v>
      </c>
      <c r="C16">
        <v>1</v>
      </c>
      <c r="D16">
        <v>2</v>
      </c>
    </row>
    <row r="17" spans="1:4" x14ac:dyDescent="0.45">
      <c r="A17" s="15">
        <v>48</v>
      </c>
      <c r="B17">
        <v>1</v>
      </c>
      <c r="C17">
        <v>2</v>
      </c>
      <c r="D17">
        <v>3</v>
      </c>
    </row>
    <row r="18" spans="1:4" x14ac:dyDescent="0.45">
      <c r="A18" s="15">
        <v>56</v>
      </c>
      <c r="B18">
        <v>1</v>
      </c>
      <c r="D18">
        <v>1</v>
      </c>
    </row>
    <row r="19" spans="1:4" x14ac:dyDescent="0.45">
      <c r="A19" s="15">
        <v>57</v>
      </c>
      <c r="B19">
        <v>1</v>
      </c>
      <c r="C19">
        <v>1</v>
      </c>
      <c r="D19">
        <v>2</v>
      </c>
    </row>
    <row r="20" spans="1:4" x14ac:dyDescent="0.45">
      <c r="A20" s="15">
        <v>59</v>
      </c>
      <c r="B20">
        <v>1</v>
      </c>
      <c r="C20">
        <v>2</v>
      </c>
      <c r="D20">
        <v>3</v>
      </c>
    </row>
    <row r="21" spans="1:4" x14ac:dyDescent="0.45">
      <c r="A21" s="21">
        <v>67</v>
      </c>
      <c r="B21" s="4">
        <v>3</v>
      </c>
      <c r="C21" s="4">
        <v>6</v>
      </c>
      <c r="D21" s="4">
        <v>9</v>
      </c>
    </row>
    <row r="22" spans="1:4" x14ac:dyDescent="0.45">
      <c r="A22" s="15">
        <v>84</v>
      </c>
      <c r="B22">
        <v>1</v>
      </c>
      <c r="D22">
        <v>1</v>
      </c>
    </row>
    <row r="23" spans="1:4" x14ac:dyDescent="0.45">
      <c r="A23" s="15">
        <v>86</v>
      </c>
      <c r="C23">
        <v>1</v>
      </c>
      <c r="D23">
        <v>1</v>
      </c>
    </row>
    <row r="24" spans="1:4" x14ac:dyDescent="0.45">
      <c r="A24" s="15">
        <v>91</v>
      </c>
      <c r="B24">
        <v>1</v>
      </c>
      <c r="C24">
        <v>2</v>
      </c>
      <c r="D24">
        <v>3</v>
      </c>
    </row>
    <row r="25" spans="1:4" x14ac:dyDescent="0.45">
      <c r="A25" s="15">
        <v>104</v>
      </c>
      <c r="B25">
        <v>1</v>
      </c>
      <c r="C25">
        <v>1</v>
      </c>
      <c r="D25">
        <v>2</v>
      </c>
    </row>
    <row r="26" spans="1:4" x14ac:dyDescent="0.45">
      <c r="A26" s="15">
        <v>111</v>
      </c>
      <c r="C26">
        <v>1</v>
      </c>
      <c r="D26">
        <v>1</v>
      </c>
    </row>
    <row r="27" spans="1:4" x14ac:dyDescent="0.45">
      <c r="A27" s="15">
        <v>116</v>
      </c>
      <c r="C27">
        <v>1</v>
      </c>
      <c r="D27">
        <v>1</v>
      </c>
    </row>
    <row r="28" spans="1:4" x14ac:dyDescent="0.45">
      <c r="A28" s="15">
        <v>147</v>
      </c>
      <c r="B28">
        <v>2</v>
      </c>
      <c r="D28">
        <v>2</v>
      </c>
    </row>
    <row r="29" spans="1:4" x14ac:dyDescent="0.45">
      <c r="A29" s="15">
        <v>170</v>
      </c>
      <c r="C29">
        <v>1</v>
      </c>
      <c r="D29">
        <v>1</v>
      </c>
    </row>
    <row r="30" spans="1:4" x14ac:dyDescent="0.45">
      <c r="A30" s="15">
        <v>176</v>
      </c>
      <c r="B30">
        <v>2</v>
      </c>
      <c r="D30">
        <v>2</v>
      </c>
    </row>
    <row r="31" spans="1:4" x14ac:dyDescent="0.45">
      <c r="A31" s="15">
        <v>185</v>
      </c>
      <c r="B31">
        <v>1</v>
      </c>
      <c r="C31">
        <v>2</v>
      </c>
      <c r="D31">
        <v>3</v>
      </c>
    </row>
    <row r="32" spans="1:4" x14ac:dyDescent="0.45">
      <c r="A32" s="15">
        <v>236</v>
      </c>
      <c r="B32">
        <v>1</v>
      </c>
      <c r="D32">
        <v>1</v>
      </c>
    </row>
    <row r="33" spans="1:4" x14ac:dyDescent="0.45">
      <c r="A33" s="15">
        <v>260</v>
      </c>
      <c r="C33">
        <v>1</v>
      </c>
      <c r="D33">
        <v>1</v>
      </c>
    </row>
    <row r="34" spans="1:4" x14ac:dyDescent="0.45">
      <c r="A34" s="15">
        <v>309</v>
      </c>
      <c r="C34">
        <v>2</v>
      </c>
      <c r="D34">
        <v>2</v>
      </c>
    </row>
    <row r="35" spans="1:4" x14ac:dyDescent="0.45">
      <c r="A35" s="15">
        <v>336</v>
      </c>
      <c r="B35">
        <v>2</v>
      </c>
      <c r="D35">
        <v>2</v>
      </c>
    </row>
    <row r="36" spans="1:4" x14ac:dyDescent="0.45">
      <c r="A36" s="15">
        <v>371</v>
      </c>
      <c r="C36">
        <v>1</v>
      </c>
      <c r="D36">
        <v>1</v>
      </c>
    </row>
    <row r="37" spans="1:4" x14ac:dyDescent="0.45">
      <c r="A37" s="15">
        <v>485</v>
      </c>
      <c r="C37">
        <v>1</v>
      </c>
      <c r="D37">
        <v>1</v>
      </c>
    </row>
    <row r="38" spans="1:4" x14ac:dyDescent="0.45">
      <c r="A38" s="15">
        <v>498</v>
      </c>
      <c r="C38">
        <v>1</v>
      </c>
      <c r="D38">
        <v>1</v>
      </c>
    </row>
    <row r="39" spans="1:4" x14ac:dyDescent="0.45">
      <c r="A39" s="15">
        <v>642</v>
      </c>
      <c r="C39">
        <v>1</v>
      </c>
      <c r="D39">
        <v>1</v>
      </c>
    </row>
    <row r="40" spans="1:4" x14ac:dyDescent="0.45">
      <c r="A40" s="15">
        <v>647</v>
      </c>
      <c r="B40">
        <v>1</v>
      </c>
      <c r="D40">
        <v>1</v>
      </c>
    </row>
    <row r="41" spans="1:4" x14ac:dyDescent="0.45">
      <c r="A41" s="15">
        <v>712</v>
      </c>
      <c r="C41">
        <v>3</v>
      </c>
      <c r="D41">
        <v>3</v>
      </c>
    </row>
    <row r="42" spans="1:4" x14ac:dyDescent="0.45">
      <c r="A42" s="15">
        <v>717</v>
      </c>
      <c r="B42">
        <v>3</v>
      </c>
      <c r="D42">
        <v>3</v>
      </c>
    </row>
    <row r="43" spans="1:4" x14ac:dyDescent="0.45">
      <c r="A43" s="15">
        <v>899</v>
      </c>
      <c r="B43">
        <v>2</v>
      </c>
      <c r="D43">
        <v>2</v>
      </c>
    </row>
    <row r="44" spans="1:4" x14ac:dyDescent="0.45">
      <c r="A44" s="21" t="s">
        <v>175</v>
      </c>
      <c r="B44" s="4">
        <v>3</v>
      </c>
      <c r="C44" s="4">
        <v>4</v>
      </c>
      <c r="D44" s="4">
        <v>7</v>
      </c>
    </row>
    <row r="45" spans="1:4" x14ac:dyDescent="0.45">
      <c r="A45" s="15" t="s">
        <v>94</v>
      </c>
      <c r="C45">
        <v>1</v>
      </c>
      <c r="D45">
        <v>1</v>
      </c>
    </row>
    <row r="46" spans="1:4" x14ac:dyDescent="0.45">
      <c r="A46" s="21" t="s">
        <v>1034</v>
      </c>
      <c r="B46" s="4">
        <v>2</v>
      </c>
      <c r="C46" s="4">
        <v>6</v>
      </c>
      <c r="D46" s="4">
        <v>8</v>
      </c>
    </row>
    <row r="47" spans="1:4" x14ac:dyDescent="0.45">
      <c r="A47" s="15" t="s">
        <v>1407</v>
      </c>
      <c r="B47">
        <v>68</v>
      </c>
      <c r="C47">
        <v>129</v>
      </c>
      <c r="D47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allData_analysis</vt:lpstr>
      <vt:lpstr>AST_CROSSTAB</vt:lpstr>
      <vt:lpstr>Sheet1</vt:lpstr>
      <vt:lpstr>serotype_comparison</vt:lpstr>
      <vt:lpstr>gpsc_ast</vt:lpstr>
      <vt:lpstr>gpsc_ast_crosstab</vt:lpstr>
      <vt:lpstr>gpsc_serotype</vt:lpstr>
      <vt:lpstr>gpsc_sero_crosstab</vt:lpstr>
      <vt:lpstr>gpsc_inv</vt:lpstr>
      <vt:lpstr>gpsc_inv_crosstab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 murthy</dc:creator>
  <cp:lastModifiedBy>user</cp:lastModifiedBy>
  <dcterms:created xsi:type="dcterms:W3CDTF">2024-01-13T16:02:27Z</dcterms:created>
  <dcterms:modified xsi:type="dcterms:W3CDTF">2024-04-03T10:37:32Z</dcterms:modified>
</cp:coreProperties>
</file>