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760" tabRatio="994" activeTab="7"/>
  </bookViews>
  <sheets>
    <sheet name="TASK 1" sheetId="1" r:id="rId1"/>
    <sheet name="TASK 2" sheetId="2" r:id="rId2"/>
    <sheet name="TASK 3" sheetId="4" r:id="rId3"/>
    <sheet name="TASK 4" sheetId="5" r:id="rId4"/>
    <sheet name="TASK 5" sheetId="6" r:id="rId5"/>
    <sheet name="TASK 6" sheetId="7" r:id="rId6"/>
    <sheet name="TASH 7" sheetId="9" r:id="rId7"/>
    <sheet name="TASK 8" sheetId="10" r:id="rId8"/>
    <sheet name="TASK 9" sheetId="11" r:id="rId9"/>
    <sheet name="TASK 10" sheetId="14" r:id="rId10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4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19"/>
  <c r="H13"/>
  <c r="M18" i="10"/>
  <c r="L23" i="11"/>
  <c r="L22"/>
  <c r="L21"/>
  <c r="L12"/>
  <c r="L11"/>
  <c r="O16" i="7"/>
  <c r="O12"/>
  <c r="N7"/>
  <c r="Q9"/>
  <c r="Q8"/>
  <c r="Q7"/>
  <c r="P7"/>
  <c r="P8"/>
  <c r="P9"/>
  <c r="O9"/>
  <c r="O8"/>
  <c r="O7"/>
  <c r="N9"/>
  <c r="N8"/>
  <c r="M18" i="11"/>
  <c r="D37"/>
  <c r="D35"/>
  <c r="D39"/>
  <c r="L7"/>
  <c r="C26"/>
  <c r="C21"/>
  <c r="D15"/>
  <c r="D14"/>
  <c r="C10"/>
  <c r="C7"/>
  <c r="N10" i="10"/>
  <c r="N9"/>
  <c r="N8"/>
  <c r="N7"/>
  <c r="M10"/>
  <c r="M9"/>
  <c r="M8"/>
  <c r="M7"/>
  <c r="N6"/>
  <c r="M6"/>
  <c r="S27" i="7"/>
  <c r="R9" s="1"/>
  <c r="R27"/>
  <c r="Q27"/>
  <c r="R8" s="1"/>
  <c r="P27"/>
  <c r="O27"/>
  <c r="R7" s="1"/>
  <c r="N27"/>
  <c r="M27"/>
  <c r="L27"/>
  <c r="K27"/>
  <c r="J27"/>
  <c r="O16" i="6"/>
  <c r="O15"/>
  <c r="K23" i="5"/>
  <c r="I2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5"/>
  <c r="I19"/>
  <c r="I15"/>
  <c r="I11"/>
  <c r="I10"/>
  <c r="I9"/>
  <c r="H6" i="2"/>
  <c r="H7"/>
  <c r="H8"/>
  <c r="H9"/>
  <c r="H10"/>
  <c r="H11"/>
  <c r="H12"/>
  <c r="H13"/>
  <c r="H14"/>
  <c r="H15"/>
  <c r="H16"/>
  <c r="H17"/>
  <c r="H18"/>
  <c r="H19"/>
  <c r="H20"/>
  <c r="H21"/>
  <c r="H22"/>
  <c r="H23"/>
  <c r="H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5"/>
  <c r="L8" i="4"/>
  <c r="L6"/>
  <c r="F13"/>
  <c r="F12"/>
  <c r="F10"/>
  <c r="F11"/>
  <c r="F9"/>
  <c r="F8"/>
  <c r="F7"/>
  <c r="F6"/>
  <c r="F5"/>
  <c r="E5"/>
  <c r="E6"/>
  <c r="E7"/>
  <c r="E8"/>
  <c r="E9"/>
  <c r="E10"/>
  <c r="E11"/>
  <c r="E12"/>
  <c r="E13"/>
  <c r="P14" i="1"/>
  <c r="P13"/>
  <c r="P12"/>
  <c r="P11"/>
  <c r="O14"/>
  <c r="O13"/>
  <c r="O12"/>
  <c r="O11"/>
  <c r="N14"/>
  <c r="N13"/>
  <c r="N12"/>
  <c r="N11"/>
  <c r="I17"/>
  <c r="I16"/>
  <c r="I15"/>
  <c r="I14"/>
  <c r="I13"/>
  <c r="I12"/>
  <c r="I11"/>
  <c r="J7" i="7"/>
  <c r="J8"/>
  <c r="J9"/>
  <c r="J10"/>
  <c r="J11"/>
  <c r="J12"/>
  <c r="J13"/>
  <c r="J14"/>
  <c r="J15"/>
  <c r="J6"/>
</calcChain>
</file>

<file path=xl/sharedStrings.xml><?xml version="1.0" encoding="utf-8"?>
<sst xmlns="http://schemas.openxmlformats.org/spreadsheetml/2006/main" count="462" uniqueCount="308">
  <si>
    <t>Allan</t>
  </si>
  <si>
    <t>Kavya</t>
  </si>
  <si>
    <t>Azim</t>
  </si>
  <si>
    <t>Varun</t>
  </si>
  <si>
    <t>Sanjana</t>
  </si>
  <si>
    <t>Abinanth</t>
  </si>
  <si>
    <t>Abi</t>
  </si>
  <si>
    <t>Sanjay</t>
  </si>
  <si>
    <t>Ajay</t>
  </si>
  <si>
    <t>Anjali</t>
  </si>
  <si>
    <t>Ayub</t>
  </si>
  <si>
    <t>Harish</t>
  </si>
  <si>
    <t>Nagaraj</t>
  </si>
  <si>
    <t>Vasini</t>
  </si>
  <si>
    <t>Amirtha</t>
  </si>
  <si>
    <t>Nikil</t>
  </si>
  <si>
    <t>Priya S</t>
  </si>
  <si>
    <t>Manish M</t>
  </si>
  <si>
    <t>Ravi Sharma</t>
  </si>
  <si>
    <t>Bonus</t>
  </si>
  <si>
    <t>Ratings</t>
  </si>
  <si>
    <t>Salary</t>
  </si>
  <si>
    <t>Employee Name</t>
  </si>
  <si>
    <t xml:space="preserve"> </t>
  </si>
  <si>
    <t xml:space="preserve">Region </t>
  </si>
  <si>
    <t>Category</t>
  </si>
  <si>
    <t>Sales</t>
  </si>
  <si>
    <t xml:space="preserve">South </t>
  </si>
  <si>
    <t>west</t>
  </si>
  <si>
    <t>West</t>
  </si>
  <si>
    <t>North</t>
  </si>
  <si>
    <t>East</t>
  </si>
  <si>
    <t>Mobile Phones</t>
  </si>
  <si>
    <t>Region</t>
  </si>
  <si>
    <t>SUMIFS</t>
  </si>
  <si>
    <t>State</t>
  </si>
  <si>
    <t>Andhara Pradesh</t>
  </si>
  <si>
    <t>Assam</t>
  </si>
  <si>
    <t>Bihar</t>
  </si>
  <si>
    <t>Karnataka</t>
  </si>
  <si>
    <t>Kerala</t>
  </si>
  <si>
    <t>Tamil Nadu</t>
  </si>
  <si>
    <t>Hyderabad</t>
  </si>
  <si>
    <t>Sub Category</t>
  </si>
  <si>
    <t>Technology</t>
  </si>
  <si>
    <t>Furniture</t>
  </si>
  <si>
    <t>Office Usage</t>
  </si>
  <si>
    <t>Table</t>
  </si>
  <si>
    <t>Labels</t>
  </si>
  <si>
    <t>Chairs</t>
  </si>
  <si>
    <t>A4 sheets</t>
  </si>
  <si>
    <t>Printers</t>
  </si>
  <si>
    <t>Apliances</t>
  </si>
  <si>
    <t>Stationery</t>
  </si>
  <si>
    <t>Storage</t>
  </si>
  <si>
    <t>Book case</t>
  </si>
  <si>
    <t>Accessories</t>
  </si>
  <si>
    <t>Pen &amp; Papers</t>
  </si>
  <si>
    <t>Envelopes</t>
  </si>
  <si>
    <t>Office Chairs</t>
  </si>
  <si>
    <t>Machines</t>
  </si>
  <si>
    <t>Supplies</t>
  </si>
  <si>
    <t>Pen Stand</t>
  </si>
  <si>
    <t>SUMIF</t>
  </si>
  <si>
    <t>Experience</t>
  </si>
  <si>
    <t>Additional Bonus</t>
  </si>
  <si>
    <t>Product ID</t>
  </si>
  <si>
    <t>Product</t>
  </si>
  <si>
    <t>Quantity</t>
  </si>
  <si>
    <t>Rate</t>
  </si>
  <si>
    <t>Amount</t>
  </si>
  <si>
    <t>Sales Tax</t>
  </si>
  <si>
    <t xml:space="preserve">Tax </t>
  </si>
  <si>
    <t>Rice</t>
  </si>
  <si>
    <t>Wheat</t>
  </si>
  <si>
    <t>Sugar</t>
  </si>
  <si>
    <t>Salt</t>
  </si>
  <si>
    <t>Cconut</t>
  </si>
  <si>
    <t>Oil</t>
  </si>
  <si>
    <t>Biscut</t>
  </si>
  <si>
    <t>Tooth Paste</t>
  </si>
  <si>
    <t>Red Rice</t>
  </si>
  <si>
    <t>Emp  Name</t>
  </si>
  <si>
    <t>Emp Code</t>
  </si>
  <si>
    <t>Designation</t>
  </si>
  <si>
    <t>Lokesh</t>
  </si>
  <si>
    <t>EM001</t>
  </si>
  <si>
    <t>EM002</t>
  </si>
  <si>
    <t>EM003</t>
  </si>
  <si>
    <t>EM004</t>
  </si>
  <si>
    <t>EM005</t>
  </si>
  <si>
    <t>EM006</t>
  </si>
  <si>
    <t>EM007</t>
  </si>
  <si>
    <t>EM008</t>
  </si>
  <si>
    <t>EM009</t>
  </si>
  <si>
    <t>EM010</t>
  </si>
  <si>
    <t>EM011</t>
  </si>
  <si>
    <t>EM012</t>
  </si>
  <si>
    <t>Raaja</t>
  </si>
  <si>
    <t>Sree</t>
  </si>
  <si>
    <t>Meena</t>
  </si>
  <si>
    <t>Vimala</t>
  </si>
  <si>
    <t>Jagin</t>
  </si>
  <si>
    <t>Nanthu</t>
  </si>
  <si>
    <t>Sarath</t>
  </si>
  <si>
    <t>Siva</t>
  </si>
  <si>
    <t>Akin</t>
  </si>
  <si>
    <t>Jeyaraj</t>
  </si>
  <si>
    <t>Mathew</t>
  </si>
  <si>
    <t>Kiran</t>
  </si>
  <si>
    <t>Jeevan</t>
  </si>
  <si>
    <t>Msnoj</t>
  </si>
  <si>
    <t>EM013</t>
  </si>
  <si>
    <t>EM014</t>
  </si>
  <si>
    <t>EM015</t>
  </si>
  <si>
    <t>EM016</t>
  </si>
  <si>
    <t>EM017</t>
  </si>
  <si>
    <t>EM018</t>
  </si>
  <si>
    <t>EM019</t>
  </si>
  <si>
    <t>Asst Manager</t>
  </si>
  <si>
    <t>Manager</t>
  </si>
  <si>
    <t>Administration</t>
  </si>
  <si>
    <t>Staff</t>
  </si>
  <si>
    <t>Basic Salary</t>
  </si>
  <si>
    <t>Product Code</t>
  </si>
  <si>
    <t>Product Name</t>
  </si>
  <si>
    <t>Price (Lookup)</t>
  </si>
  <si>
    <t>P001</t>
  </si>
  <si>
    <t>Laptop</t>
  </si>
  <si>
    <t>???</t>
  </si>
  <si>
    <t>P002</t>
  </si>
  <si>
    <t>Mouse</t>
  </si>
  <si>
    <t>The above table is just an example like this you are required to generate a table and have to calculate values by using Vlookup function</t>
  </si>
  <si>
    <t xml:space="preserve">Name </t>
  </si>
  <si>
    <t>Tamil</t>
  </si>
  <si>
    <t>English</t>
  </si>
  <si>
    <t>Maths</t>
  </si>
  <si>
    <t>Science</t>
  </si>
  <si>
    <t>Total</t>
  </si>
  <si>
    <t>John</t>
  </si>
  <si>
    <t>Arjun</t>
  </si>
  <si>
    <t>Biju</t>
  </si>
  <si>
    <t>Athira</t>
  </si>
  <si>
    <t>Anush</t>
  </si>
  <si>
    <t>Monika</t>
  </si>
  <si>
    <t>Elizebath</t>
  </si>
  <si>
    <t>From the above students score data you are required to calculate scores for the respective students</t>
  </si>
  <si>
    <t>Row 2: Temperature</t>
  </si>
  <si>
    <t>Row 3: Humidity</t>
  </si>
  <si>
    <r>
      <t>Weather Report Table:</t>
    </r>
    <r>
      <rPr>
        <sz val="14"/>
        <color rgb="FFFF0000"/>
        <rFont val="Calibri"/>
        <family val="2"/>
        <scheme val="minor"/>
      </rPr>
      <t xml:space="preserve"> Row 1: Days of the Week (Mon to Sun)</t>
    </r>
  </si>
  <si>
    <t>2 kg</t>
  </si>
  <si>
    <t>5 kg</t>
  </si>
  <si>
    <t>10 kg</t>
  </si>
  <si>
    <t>Paneer</t>
  </si>
  <si>
    <t>Paste</t>
  </si>
  <si>
    <t>Tamarind</t>
  </si>
  <si>
    <t>1. LEN Function</t>
  </si>
  <si>
    <t xml:space="preserve"> How many characters (including space) does this text have?</t>
  </si>
  <si>
    <r>
      <t>Q1.</t>
    </r>
    <r>
      <rPr>
        <sz val="14"/>
        <color theme="1"/>
        <rFont val="Calibri"/>
        <family val="2"/>
        <scheme val="minor"/>
      </rPr>
      <t xml:space="preserve">  The name is </t>
    </r>
    <r>
      <rPr>
        <sz val="14"/>
        <color theme="1"/>
        <rFont val="Arial Unicode MS"/>
        <family val="2"/>
      </rPr>
      <t>Alexander</t>
    </r>
  </si>
  <si>
    <r>
      <t xml:space="preserve"> Use </t>
    </r>
    <r>
      <rPr>
        <sz val="14"/>
        <color theme="1"/>
        <rFont val="Arial Unicode MS"/>
        <family val="2"/>
      </rPr>
      <t>LEN</t>
    </r>
    <r>
      <rPr>
        <sz val="14"/>
        <color theme="1"/>
        <rFont val="Calibri"/>
        <family val="2"/>
        <scheme val="minor"/>
      </rPr>
      <t xml:space="preserve"> to find the number of characters in the name</t>
    </r>
  </si>
  <si>
    <r>
      <t>Q3.</t>
    </r>
    <r>
      <rPr>
        <sz val="14"/>
        <color theme="1"/>
        <rFont val="Calibri"/>
        <family val="2"/>
        <scheme val="minor"/>
      </rPr>
      <t xml:space="preserve">  You have</t>
    </r>
    <r>
      <rPr>
        <sz val="14"/>
        <color theme="1"/>
        <rFont val="Arial Unicode MS"/>
        <family val="2"/>
      </rPr>
      <t xml:space="preserve"> Data Science </t>
    </r>
  </si>
  <si>
    <r>
      <t xml:space="preserve"> Find the length before and after using </t>
    </r>
    <r>
      <rPr>
        <sz val="14"/>
        <color theme="1"/>
        <rFont val="Arial Unicode MS"/>
        <family val="2"/>
      </rPr>
      <t>TRIM</t>
    </r>
  </si>
  <si>
    <t xml:space="preserve">2. TRIM Function </t>
  </si>
  <si>
    <t xml:space="preserve">3. UPPER Function </t>
  </si>
  <si>
    <t>Convert the entire text to uppercase</t>
  </si>
  <si>
    <t xml:space="preserve"> Convert the entire email to lowercase.</t>
  </si>
  <si>
    <t>Remove extra spaces,</t>
  </si>
  <si>
    <t>Convert it to uppercase,</t>
  </si>
  <si>
    <t>Then count the number of characters.</t>
  </si>
  <si>
    <t xml:space="preserve"> Use the TRIM function in column B to clean the names.</t>
  </si>
  <si>
    <t xml:space="preserve"> Q2. There are some list of employee names, but some cells have leading and trailing spaces</t>
  </si>
  <si>
    <r>
      <t>Q1.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  <family val="2"/>
      </rPr>
      <t>"excel functions"</t>
    </r>
  </si>
  <si>
    <r>
      <t>Q2.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  <family val="2"/>
      </rPr>
      <t>"data scientist"</t>
    </r>
  </si>
  <si>
    <r>
      <t>Q1.</t>
    </r>
    <r>
      <rPr>
        <sz val="14"/>
        <color theme="1"/>
        <rFont val="Calibri"/>
        <family val="2"/>
        <scheme val="minor"/>
      </rPr>
      <t>The email address is DAVID SMITH@GMAIL.COM</t>
    </r>
  </si>
  <si>
    <r>
      <t>Q2.</t>
    </r>
    <r>
      <rPr>
        <sz val="14"/>
        <color theme="1"/>
        <rFont val="Calibri"/>
        <family val="2"/>
        <scheme val="minor"/>
      </rPr>
      <t xml:space="preserve"> Change all headings in column A to lowercase for uniformity.</t>
    </r>
  </si>
  <si>
    <r>
      <t>Q1.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  <family val="2"/>
      </rPr>
      <t xml:space="preserve"> DaTA AnAlYtics </t>
    </r>
  </si>
  <si>
    <r>
      <t xml:space="preserve"> Use </t>
    </r>
    <r>
      <rPr>
        <sz val="14"/>
        <color theme="1"/>
        <rFont val="Arial Unicode MS"/>
        <family val="2"/>
      </rPr>
      <t>TRIM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Arial Unicode MS"/>
        <family val="2"/>
      </rPr>
      <t>UPPER</t>
    </r>
    <r>
      <rPr>
        <sz val="14"/>
        <color theme="1"/>
        <rFont val="Calibri"/>
        <family val="2"/>
        <scheme val="minor"/>
      </rPr>
      <t xml:space="preserve">, and </t>
    </r>
    <r>
      <rPr>
        <sz val="14"/>
        <color theme="1"/>
        <rFont val="Arial Unicode MS"/>
        <family val="2"/>
      </rPr>
      <t>LEN</t>
    </r>
    <r>
      <rPr>
        <sz val="14"/>
        <color theme="1"/>
        <rFont val="Calibri"/>
        <family val="2"/>
        <scheme val="minor"/>
      </rPr>
      <t xml:space="preserve"> together to:</t>
    </r>
  </si>
  <si>
    <t>You have:</t>
  </si>
  <si>
    <t>A</t>
  </si>
  <si>
    <t>B</t>
  </si>
  <si>
    <t>C</t>
  </si>
  <si>
    <t>123 Main St</t>
  </si>
  <si>
    <t>Apt 4B</t>
  </si>
  <si>
    <t>New York</t>
  </si>
  <si>
    <t>1. Format Full Address</t>
  </si>
  <si>
    <r>
      <t xml:space="preserve"> Combine all into one cell with commas: </t>
    </r>
    <r>
      <rPr>
        <sz val="16"/>
        <color theme="1"/>
        <rFont val="Arial Unicode MS"/>
        <family val="2"/>
      </rPr>
      <t>123 Main St, Apt 4B, New York</t>
    </r>
  </si>
  <si>
    <r>
      <t>Q2.</t>
    </r>
    <r>
      <rPr>
        <sz val="14"/>
        <color theme="1"/>
        <rFont val="Calibri"/>
        <family val="2"/>
        <scheme val="minor"/>
      </rPr>
      <t xml:space="preserve"> The text is </t>
    </r>
    <r>
      <rPr>
        <sz val="14"/>
        <color theme="1"/>
        <rFont val="Arial Unicode MS"/>
        <family val="2"/>
      </rPr>
      <t>Business Analyst</t>
    </r>
  </si>
  <si>
    <t>From the above table like this you have to create 20 addresses by using concatenate function</t>
  </si>
  <si>
    <t>Exercise - 1 Sumif and Sumifs</t>
  </si>
  <si>
    <t>Review the task 2 document and execute the operations specified in this sheet for Exercise 1</t>
  </si>
  <si>
    <t>Exercise - 2 If and Nested If</t>
  </si>
  <si>
    <t>Review the task 2 document and execute the operations specified in this sheet for Exercise 2</t>
  </si>
  <si>
    <t>Exercise - 3 Relative cell Refernce and Absolute cell references</t>
  </si>
  <si>
    <t>Review the task 2 document and execute the operations specified in this sheet for Exercise 3</t>
  </si>
  <si>
    <t>Review the task 2 document and execute the operations specified in this sheet for Exercise 4</t>
  </si>
  <si>
    <t>Review the task 2 document and execute the operations specified in this sheet for Exercise 5</t>
  </si>
  <si>
    <t>Exercise - 4 Vlookup(I)</t>
  </si>
  <si>
    <t>Review the task 2 document and execute the operations specified in this sheet for Exercise 6</t>
  </si>
  <si>
    <t>Exercise - 5 Vlookup(II)</t>
  </si>
  <si>
    <t>Exercise - 6 Hlookup(I)</t>
  </si>
  <si>
    <t>Exercise - 7 Hllokup(II)</t>
  </si>
  <si>
    <t>Review the task 2 document and execute the operations specified in this sheet for Exercise 7</t>
  </si>
  <si>
    <t>Exercise - 8 Index and Match</t>
  </si>
  <si>
    <t>Review the task 2 document and execute the operations specified in this sheet for Exercise 8</t>
  </si>
  <si>
    <t>Exercise - 10 Concatenate</t>
  </si>
  <si>
    <t>Review the task 2 document and execute the operations specified in this sheet for Exercise 10</t>
  </si>
  <si>
    <r>
      <t xml:space="preserve">Q1. </t>
    </r>
    <r>
      <rPr>
        <sz val="14"/>
        <color theme="1"/>
        <rFont val="Arial Unicode MS"/>
        <family val="2"/>
      </rPr>
      <t>" Hello World "</t>
    </r>
  </si>
  <si>
    <r>
      <t xml:space="preserve"> Use </t>
    </r>
    <r>
      <rPr>
        <sz val="14"/>
        <color theme="1"/>
        <rFont val="Arial Unicode MS"/>
        <family val="2"/>
      </rPr>
      <t>TRIM</t>
    </r>
    <r>
      <rPr>
        <sz val="14"/>
        <color theme="1"/>
        <rFont val="Calibri"/>
        <family val="2"/>
        <scheme val="minor"/>
      </rPr>
      <t xml:space="preserve"> to remove all extra spaces and keep only single spaces between words.</t>
    </r>
  </si>
  <si>
    <t>4. LOWER Function</t>
  </si>
  <si>
    <t xml:space="preserve">5. Combine Functions </t>
  </si>
  <si>
    <t>Review the task 2 document and execute the operations specified in this sheet for Exercise 9</t>
  </si>
  <si>
    <t>Exercise - 9 Len and Trim</t>
  </si>
  <si>
    <t xml:space="preserve">Andhara Pradesh </t>
  </si>
  <si>
    <t>South</t>
  </si>
  <si>
    <t>Total Revenue column</t>
  </si>
  <si>
    <t>Amount greater than 500</t>
  </si>
  <si>
    <t>Bonus Eligibility</t>
  </si>
  <si>
    <t>Performane category</t>
  </si>
  <si>
    <t>Emp Name</t>
  </si>
  <si>
    <t>1. Use VLOOKUP to find the Basic Salary of the following employees: Varun, Jeyaraj, Akin</t>
  </si>
  <si>
    <t>2. Use VLOOKUP to find the Employee Code of "Sarath."</t>
  </si>
  <si>
    <t>3. Use VLOOKUP to find the salary of an employee by searching for their Emp Code instead of their name.</t>
  </si>
  <si>
    <t>5. Use VLOOKUP to return "Salary + 10% Bonus" for employees earning less than ₹25,000.</t>
  </si>
  <si>
    <t>P003</t>
  </si>
  <si>
    <t>P004</t>
  </si>
  <si>
    <t>P005</t>
  </si>
  <si>
    <t>Keyboard</t>
  </si>
  <si>
    <t>Monitor</t>
  </si>
  <si>
    <t>CPU</t>
  </si>
  <si>
    <t>Answer</t>
  </si>
  <si>
    <t>Before Trim</t>
  </si>
  <si>
    <t>After Trim</t>
  </si>
  <si>
    <t>Day of Week</t>
  </si>
  <si>
    <t>Monday</t>
  </si>
  <si>
    <t>Tuesday</t>
  </si>
  <si>
    <t>Wednesday</t>
  </si>
  <si>
    <t>Thursday</t>
  </si>
  <si>
    <t>Friday</t>
  </si>
  <si>
    <t>Saturday</t>
  </si>
  <si>
    <t>Sunday</t>
  </si>
  <si>
    <t>Temperature</t>
  </si>
  <si>
    <t>Humidity</t>
  </si>
  <si>
    <t>. Retrieve Tamil marks for Biju, but ensure that the function is dynamic enough to work even if the table range expands.</t>
  </si>
  <si>
    <t>Combine HLOOKUP with IFERROR to ensure that if a lookup fails, it returns a message like "Student not available" instead of an error.</t>
  </si>
  <si>
    <t>Column A</t>
  </si>
  <si>
    <t xml:space="preserve">Sree Suja  </t>
  </si>
  <si>
    <t>Column B (TRIM)</t>
  </si>
  <si>
    <t xml:space="preserve">Sree  </t>
  </si>
  <si>
    <t xml:space="preserve"> Create a user-input-based lookup where the user enters a product name and </t>
  </si>
  <si>
    <t xml:space="preserve">a weight category (2 kg, 5 kg, or 10 kg), and your formula should return the </t>
  </si>
  <si>
    <t>corresponding price using INDEX and MATCH.</t>
  </si>
  <si>
    <t>Concatenate Function</t>
  </si>
  <si>
    <t>A (Street Address)</t>
  </si>
  <si>
    <t>B (Apartment/Unit)</t>
  </si>
  <si>
    <t>C (City)</t>
  </si>
  <si>
    <t>123 Maple St</t>
  </si>
  <si>
    <t>456 Oak Avenue</t>
  </si>
  <si>
    <t>Unit 12</t>
  </si>
  <si>
    <t>Los Angeles</t>
  </si>
  <si>
    <t>789 Pine Road</t>
  </si>
  <si>
    <t>Chicago</t>
  </si>
  <si>
    <t>101 Elm Blvd</t>
  </si>
  <si>
    <t>Apt 2A</t>
  </si>
  <si>
    <t>Houston</t>
  </si>
  <si>
    <t>202 Cedar St</t>
  </si>
  <si>
    <t>Suite 5</t>
  </si>
  <si>
    <t>Phoenix</t>
  </si>
  <si>
    <t>303 Birch Lane</t>
  </si>
  <si>
    <t>Apt 9C</t>
  </si>
  <si>
    <t>Philadelphia</t>
  </si>
  <si>
    <t>404 Spruce Ave</t>
  </si>
  <si>
    <t>San Antonio</t>
  </si>
  <si>
    <t>505 Chestnut Dr</t>
  </si>
  <si>
    <t>Unit 3</t>
  </si>
  <si>
    <t>San Diego</t>
  </si>
  <si>
    <t>606 Walnut Way</t>
  </si>
  <si>
    <t>Apt 7D</t>
  </si>
  <si>
    <t>Dallas</t>
  </si>
  <si>
    <t>707 Willow Ct</t>
  </si>
  <si>
    <t>San Jose</t>
  </si>
  <si>
    <t>808 Poplar St</t>
  </si>
  <si>
    <t>Apt 1B</t>
  </si>
  <si>
    <t>Austin</t>
  </si>
  <si>
    <t>909 Redwood Rd</t>
  </si>
  <si>
    <t>Suite 10</t>
  </si>
  <si>
    <t>Jacksonville</t>
  </si>
  <si>
    <t>111 Aspen Street</t>
  </si>
  <si>
    <t>Fort Worth</t>
  </si>
  <si>
    <t>222 Hickory Blvd</t>
  </si>
  <si>
    <t>Apt 8F</t>
  </si>
  <si>
    <t>Columbus</t>
  </si>
  <si>
    <t>333 Magnolia Lane</t>
  </si>
  <si>
    <t>Unit 4</t>
  </si>
  <si>
    <t>Charlotte</t>
  </si>
  <si>
    <t>444 Palm Ave</t>
  </si>
  <si>
    <t>Apt 5A</t>
  </si>
  <si>
    <t>Indianapolis</t>
  </si>
  <si>
    <t>555 Sequoia Dr</t>
  </si>
  <si>
    <t>Suite 6</t>
  </si>
  <si>
    <t>San Francisco</t>
  </si>
  <si>
    <t>666 Fir St</t>
  </si>
  <si>
    <t>Seattle</t>
  </si>
  <si>
    <t>777 Cypress Way</t>
  </si>
  <si>
    <t>Apt 2E</t>
  </si>
  <si>
    <t>Denver</t>
  </si>
  <si>
    <t>888 Dogwood Ct</t>
  </si>
  <si>
    <t>Unit 7</t>
  </si>
  <si>
    <t>Boston</t>
  </si>
</sst>
</file>

<file path=xl/styles.xml><?xml version="1.0" encoding="utf-8"?>
<styleSheet xmlns="http://schemas.openxmlformats.org/spreadsheetml/2006/main">
  <numFmts count="1">
    <numFmt numFmtId="164" formatCode="&quot;₹&quot;\ #,##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 Unicode MS"/>
      <family val="2"/>
    </font>
    <font>
      <sz val="14"/>
      <color theme="1"/>
      <name val="Calibri"/>
      <family val="2"/>
      <scheme val="minor"/>
    </font>
    <font>
      <sz val="14"/>
      <color theme="1"/>
      <name val="Arial Unicode MS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6" fillId="4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7" fillId="0" borderId="0" xfId="0" applyFont="1" applyAlignment="1">
      <alignment vertical="center"/>
    </xf>
    <xf numFmtId="0" fontId="13" fillId="0" borderId="0" xfId="0" applyFont="1"/>
    <xf numFmtId="0" fontId="7" fillId="0" borderId="0" xfId="0" applyFont="1"/>
    <xf numFmtId="0" fontId="13" fillId="0" borderId="0" xfId="0" applyFont="1" applyAlignment="1">
      <alignment horizontal="left" vertical="center" inden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9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15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Fill="1" applyBorder="1"/>
    <xf numFmtId="0" fontId="13" fillId="0" borderId="0" xfId="0" applyFont="1" applyAlignment="1">
      <alignment horizontal="center"/>
    </xf>
    <xf numFmtId="0" fontId="13" fillId="5" borderId="0" xfId="0" applyFont="1" applyFill="1"/>
    <xf numFmtId="0" fontId="0" fillId="5" borderId="0" xfId="0" applyFill="1"/>
    <xf numFmtId="0" fontId="13" fillId="8" borderId="0" xfId="0" applyFont="1" applyFill="1"/>
    <xf numFmtId="0" fontId="7" fillId="8" borderId="0" xfId="0" applyFont="1" applyFill="1"/>
    <xf numFmtId="0" fontId="16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" xfId="0" applyFont="1" applyBorder="1"/>
    <xf numFmtId="0" fontId="7" fillId="9" borderId="1" xfId="0" applyFont="1" applyFill="1" applyBorder="1"/>
    <xf numFmtId="0" fontId="0" fillId="3" borderId="0" xfId="0" applyFill="1"/>
    <xf numFmtId="0" fontId="0" fillId="13" borderId="0" xfId="0" applyFill="1"/>
    <xf numFmtId="0" fontId="0" fillId="14" borderId="0" xfId="0" applyFill="1"/>
    <xf numFmtId="0" fontId="11" fillId="14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1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opLeftCell="C3" zoomScale="110" zoomScaleNormal="110" workbookViewId="0">
      <selection activeCell="P15" sqref="P15"/>
    </sheetView>
  </sheetViews>
  <sheetFormatPr defaultRowHeight="15"/>
  <cols>
    <col min="1" max="1" width="17.28515625" bestFit="1" customWidth="1"/>
    <col min="3" max="3" width="13.85546875" bestFit="1" customWidth="1"/>
    <col min="4" max="4" width="13.85546875" customWidth="1"/>
    <col min="5" max="5" width="9.28515625" bestFit="1" customWidth="1"/>
    <col min="7" max="8" width="14.7109375" bestFit="1" customWidth="1"/>
    <col min="9" max="9" width="13.42578125" bestFit="1" customWidth="1"/>
    <col min="11" max="11" width="13.140625" bestFit="1" customWidth="1"/>
    <col min="13" max="13" width="7.28515625" bestFit="1" customWidth="1"/>
    <col min="14" max="14" width="9.7109375" bestFit="1" customWidth="1"/>
    <col min="15" max="15" width="12.42578125" bestFit="1" customWidth="1"/>
    <col min="16" max="16" width="13.42578125" bestFit="1" customWidth="1"/>
    <col min="18" max="18" width="13.140625" bestFit="1" customWidth="1"/>
  </cols>
  <sheetData>
    <row r="1" spans="1:16">
      <c r="A1" t="s">
        <v>188</v>
      </c>
    </row>
    <row r="2" spans="1:16">
      <c r="A2" t="s">
        <v>189</v>
      </c>
    </row>
    <row r="4" spans="1:16" ht="15" customHeight="1">
      <c r="A4" s="4" t="s">
        <v>35</v>
      </c>
      <c r="B4" s="4" t="s">
        <v>24</v>
      </c>
      <c r="C4" s="4" t="s">
        <v>25</v>
      </c>
      <c r="D4" s="4" t="s">
        <v>43</v>
      </c>
      <c r="E4" s="4" t="s">
        <v>26</v>
      </c>
    </row>
    <row r="5" spans="1:16">
      <c r="A5" s="5" t="s">
        <v>36</v>
      </c>
      <c r="B5" s="5" t="s">
        <v>27</v>
      </c>
      <c r="C5" s="5" t="s">
        <v>45</v>
      </c>
      <c r="D5" s="5" t="s">
        <v>47</v>
      </c>
      <c r="E5" s="5">
        <v>262</v>
      </c>
    </row>
    <row r="6" spans="1:16">
      <c r="A6" s="5" t="s">
        <v>41</v>
      </c>
      <c r="B6" s="5" t="s">
        <v>28</v>
      </c>
      <c r="C6" s="5" t="s">
        <v>46</v>
      </c>
      <c r="D6" s="5" t="s">
        <v>48</v>
      </c>
      <c r="E6" s="5">
        <v>15</v>
      </c>
    </row>
    <row r="7" spans="1:16">
      <c r="A7" s="5" t="s">
        <v>37</v>
      </c>
      <c r="B7" s="5" t="s">
        <v>27</v>
      </c>
      <c r="C7" s="5" t="s">
        <v>45</v>
      </c>
      <c r="D7" s="5" t="s">
        <v>49</v>
      </c>
      <c r="E7" s="5">
        <v>958</v>
      </c>
    </row>
    <row r="8" spans="1:16" ht="23.25">
      <c r="A8" s="5" t="s">
        <v>42</v>
      </c>
      <c r="B8" s="5" t="s">
        <v>27</v>
      </c>
      <c r="C8" s="5" t="s">
        <v>46</v>
      </c>
      <c r="D8" s="5" t="s">
        <v>50</v>
      </c>
      <c r="E8" s="5">
        <v>16</v>
      </c>
      <c r="H8" s="1"/>
      <c r="I8" s="2" t="s">
        <v>63</v>
      </c>
      <c r="J8" s="1"/>
      <c r="M8" s="1"/>
      <c r="N8" s="1"/>
      <c r="O8" s="2" t="s">
        <v>34</v>
      </c>
      <c r="P8" s="1"/>
    </row>
    <row r="9" spans="1:16">
      <c r="A9" s="5" t="s">
        <v>39</v>
      </c>
      <c r="B9" s="5" t="s">
        <v>29</v>
      </c>
      <c r="C9" s="5" t="s">
        <v>46</v>
      </c>
      <c r="D9" s="5" t="s">
        <v>51</v>
      </c>
      <c r="E9" s="5">
        <v>408</v>
      </c>
    </row>
    <row r="10" spans="1:16" ht="15.75">
      <c r="A10" s="5" t="s">
        <v>36</v>
      </c>
      <c r="B10" s="5" t="s">
        <v>30</v>
      </c>
      <c r="C10" s="5" t="s">
        <v>46</v>
      </c>
      <c r="D10" s="5" t="s">
        <v>52</v>
      </c>
      <c r="E10" s="5">
        <v>69</v>
      </c>
      <c r="H10" s="4" t="s">
        <v>35</v>
      </c>
      <c r="I10" s="4" t="s">
        <v>26</v>
      </c>
      <c r="M10" s="4" t="s">
        <v>33</v>
      </c>
      <c r="N10" s="4" t="s">
        <v>45</v>
      </c>
      <c r="O10" s="4" t="s">
        <v>46</v>
      </c>
      <c r="P10" s="4" t="s">
        <v>44</v>
      </c>
    </row>
    <row r="11" spans="1:16">
      <c r="A11" s="5" t="s">
        <v>37</v>
      </c>
      <c r="B11" s="5" t="s">
        <v>30</v>
      </c>
      <c r="C11" s="5" t="s">
        <v>46</v>
      </c>
      <c r="D11" s="5" t="s">
        <v>53</v>
      </c>
      <c r="E11" s="5">
        <v>666</v>
      </c>
      <c r="H11" s="5" t="s">
        <v>212</v>
      </c>
      <c r="I11" s="5">
        <f>SUMIF(A5:A21,"*Andhara Pradesh*",E5:E21)</f>
        <v>331</v>
      </c>
      <c r="M11" s="5" t="s">
        <v>213</v>
      </c>
      <c r="N11" s="5">
        <f>SUMIFS(E5:E21,B5:B21,"*South*",C5:C21,"*Furniture*")</f>
        <v>1220</v>
      </c>
      <c r="O11" s="5">
        <f>SUMIFS(E5:E21,B5:B21,"*South*",C5:C21,"*Office Usage*")</f>
        <v>263</v>
      </c>
      <c r="P11" s="5">
        <f>SUMIFS(E5:E21,B5:B21,"*South*",C5:C21,"*Technology*")</f>
        <v>0</v>
      </c>
    </row>
    <row r="12" spans="1:16">
      <c r="A12" s="5" t="s">
        <v>41</v>
      </c>
      <c r="B12" s="5" t="s">
        <v>29</v>
      </c>
      <c r="C12" s="5" t="s">
        <v>46</v>
      </c>
      <c r="D12" s="5" t="s">
        <v>54</v>
      </c>
      <c r="E12" s="5">
        <v>9</v>
      </c>
      <c r="H12" s="5" t="s">
        <v>41</v>
      </c>
      <c r="I12" s="5">
        <f>SUMIF(A5:A21,"*Tamil Nadu*",E5:E21)</f>
        <v>24</v>
      </c>
      <c r="M12" s="5" t="s">
        <v>28</v>
      </c>
      <c r="N12" s="5">
        <f>SUMIFS(E5:E21,B5:B21,"*west*",C5:C21,"*Furniture*")</f>
        <v>0</v>
      </c>
      <c r="O12" s="5">
        <f>SUMIFS(E5:E21,B5:B21,"*west*",C5:C21,"*Office Usage*")</f>
        <v>432</v>
      </c>
      <c r="P12" s="5">
        <f>SUMIFS(E5:E21,B5:B21,"*west*",C5:C21,"*Technology*")</f>
        <v>3000</v>
      </c>
    </row>
    <row r="13" spans="1:16">
      <c r="A13" s="5" t="s">
        <v>40</v>
      </c>
      <c r="B13" s="5" t="s">
        <v>31</v>
      </c>
      <c r="C13" s="5" t="s">
        <v>45</v>
      </c>
      <c r="D13" s="5" t="s">
        <v>55</v>
      </c>
      <c r="E13" s="5">
        <v>71</v>
      </c>
      <c r="H13" s="5" t="s">
        <v>37</v>
      </c>
      <c r="I13" s="5">
        <f>SUMIF(A5:A21,"*Assam*",E5:E21)</f>
        <v>1624</v>
      </c>
      <c r="M13" s="5" t="s">
        <v>30</v>
      </c>
      <c r="N13" s="5">
        <f>SUMIFS(E5:E21,B5:B21,"*North*",C5:C21,"*Furniture*")</f>
        <v>0</v>
      </c>
      <c r="O13" s="5">
        <f>SUMIFS(E5:E21,B5:B21,"*North*",C5:C21,"*Office Usage*")</f>
        <v>735</v>
      </c>
      <c r="P13" s="5">
        <f>SUMIFS(E5:E21,B5:B21,"*North*",C5:C21,"*Technology*")</f>
        <v>1144</v>
      </c>
    </row>
    <row r="14" spans="1:16">
      <c r="A14" s="5" t="s">
        <v>42</v>
      </c>
      <c r="B14" s="5" t="s">
        <v>30</v>
      </c>
      <c r="C14" s="5" t="s">
        <v>44</v>
      </c>
      <c r="D14" s="5" t="s">
        <v>32</v>
      </c>
      <c r="E14" s="5">
        <v>1098</v>
      </c>
      <c r="H14" s="5" t="s">
        <v>42</v>
      </c>
      <c r="I14" s="5">
        <f>SUMIF(A5:A21,"*Hyderabad*",E5:E21)</f>
        <v>1161</v>
      </c>
      <c r="M14" s="5" t="s">
        <v>31</v>
      </c>
      <c r="N14" s="5">
        <f>SUMIFS(E5:E21,B5:B21,"*East*",C5:C21,"*Furniture*")</f>
        <v>118</v>
      </c>
      <c r="O14" s="5">
        <f>SUMIFS(E5:E21,B5:B21,"*East*",C5:C21,"*Office Usage*")</f>
        <v>15</v>
      </c>
      <c r="P14" s="5">
        <f>SUMIFS(E5:E21,B5:B21,"*East*",C5:C21,"*Technology*")</f>
        <v>70</v>
      </c>
    </row>
    <row r="15" spans="1:16">
      <c r="A15" s="5" t="s">
        <v>39</v>
      </c>
      <c r="B15" s="5" t="s">
        <v>30</v>
      </c>
      <c r="C15" s="5" t="s">
        <v>44</v>
      </c>
      <c r="D15" s="5" t="s">
        <v>56</v>
      </c>
      <c r="E15" s="5">
        <v>46</v>
      </c>
      <c r="H15" s="5" t="s">
        <v>39</v>
      </c>
      <c r="I15" s="5">
        <f>SUMIF(A5:A21,"*Karnataka*",E5:E21)</f>
        <v>500</v>
      </c>
    </row>
    <row r="16" spans="1:16">
      <c r="A16" s="5" t="s">
        <v>38</v>
      </c>
      <c r="B16" s="5" t="s">
        <v>31</v>
      </c>
      <c r="C16" s="5" t="s">
        <v>46</v>
      </c>
      <c r="D16" s="5" t="s">
        <v>57</v>
      </c>
      <c r="E16" s="5">
        <v>15</v>
      </c>
      <c r="H16" s="5" t="s">
        <v>40</v>
      </c>
      <c r="I16" s="5">
        <f>SUMIF(A5:A21,"*Kerala*",E5:E21)</f>
        <v>272</v>
      </c>
    </row>
    <row r="17" spans="1:9">
      <c r="A17" s="5" t="s">
        <v>40</v>
      </c>
      <c r="B17" s="5" t="s">
        <v>27</v>
      </c>
      <c r="C17" s="5" t="s">
        <v>46</v>
      </c>
      <c r="D17" s="5" t="s">
        <v>58</v>
      </c>
      <c r="E17" s="5">
        <v>201</v>
      </c>
      <c r="H17" s="5" t="s">
        <v>38</v>
      </c>
      <c r="I17" s="5">
        <f>SUMIF(A5:A21,"*Bihar*",E5:E21)</f>
        <v>3085</v>
      </c>
    </row>
    <row r="18" spans="1:9">
      <c r="A18" s="5" t="s">
        <v>42</v>
      </c>
      <c r="B18" s="5" t="s">
        <v>31</v>
      </c>
      <c r="C18" s="5" t="s">
        <v>45</v>
      </c>
      <c r="D18" s="5" t="s">
        <v>59</v>
      </c>
      <c r="E18" s="5">
        <v>47</v>
      </c>
    </row>
    <row r="19" spans="1:9">
      <c r="A19" s="5" t="s">
        <v>38</v>
      </c>
      <c r="B19" s="5" t="s">
        <v>31</v>
      </c>
      <c r="C19" s="5" t="s">
        <v>44</v>
      </c>
      <c r="D19" s="5" t="s">
        <v>60</v>
      </c>
      <c r="E19" s="5">
        <v>70</v>
      </c>
    </row>
    <row r="20" spans="1:9">
      <c r="A20" s="5" t="s">
        <v>38</v>
      </c>
      <c r="B20" s="5" t="s">
        <v>29</v>
      </c>
      <c r="C20" s="5" t="s">
        <v>44</v>
      </c>
      <c r="D20" s="5" t="s">
        <v>61</v>
      </c>
      <c r="E20" s="5">
        <v>3000</v>
      </c>
    </row>
    <row r="21" spans="1:9">
      <c r="A21" s="5" t="s">
        <v>39</v>
      </c>
      <c r="B21" s="5" t="s">
        <v>27</v>
      </c>
      <c r="C21" s="5" t="s">
        <v>46</v>
      </c>
      <c r="D21" s="5" t="s">
        <v>62</v>
      </c>
      <c r="E21" s="5">
        <v>46</v>
      </c>
    </row>
    <row r="24" spans="1:9" ht="21">
      <c r="D2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8"/>
  <sheetViews>
    <sheetView topLeftCell="A16" zoomScale="60" zoomScaleNormal="60" workbookViewId="0">
      <selection activeCell="H39" sqref="H39"/>
    </sheetView>
  </sheetViews>
  <sheetFormatPr defaultRowHeight="15"/>
  <cols>
    <col min="7" max="7" width="10.28515625" customWidth="1"/>
    <col min="8" max="8" width="17.140625" customWidth="1"/>
    <col min="9" max="9" width="19.85546875" customWidth="1"/>
    <col min="10" max="10" width="14" customWidth="1"/>
    <col min="11" max="11" width="43.28515625" customWidth="1"/>
  </cols>
  <sheetData>
    <row r="1" spans="1:19">
      <c r="A1" s="27" t="s">
        <v>204</v>
      </c>
      <c r="B1" s="27"/>
      <c r="C1" s="27"/>
      <c r="D1" s="27"/>
      <c r="E1" s="27"/>
      <c r="F1" s="27"/>
      <c r="G1" s="27"/>
    </row>
    <row r="2" spans="1:19">
      <c r="A2" s="27" t="s">
        <v>205</v>
      </c>
      <c r="B2" s="27"/>
      <c r="C2" s="27"/>
      <c r="D2" s="27"/>
      <c r="E2" s="27"/>
      <c r="F2" s="27"/>
      <c r="G2" s="27"/>
    </row>
    <row r="5" spans="1:19" ht="21">
      <c r="G5" s="17" t="s">
        <v>184</v>
      </c>
      <c r="H5" s="18"/>
      <c r="I5" s="18"/>
    </row>
    <row r="6" spans="1:19" ht="21">
      <c r="G6" s="18"/>
      <c r="H6" s="18"/>
      <c r="I6" s="18"/>
      <c r="J6" s="18"/>
      <c r="K6" s="18"/>
      <c r="L6" s="18"/>
      <c r="M6" s="18"/>
    </row>
    <row r="7" spans="1:19" ht="21">
      <c r="G7" s="18" t="s">
        <v>177</v>
      </c>
      <c r="H7" s="18"/>
      <c r="I7" s="18"/>
      <c r="J7" s="18"/>
      <c r="K7" s="18"/>
      <c r="L7" s="18"/>
      <c r="M7" s="18"/>
    </row>
    <row r="8" spans="1:19" ht="21">
      <c r="G8" s="18"/>
      <c r="H8" s="18"/>
      <c r="I8" s="18"/>
      <c r="J8" s="18"/>
      <c r="K8" s="18"/>
      <c r="L8" s="18"/>
      <c r="M8" s="18"/>
    </row>
    <row r="9" spans="1:19" ht="21">
      <c r="G9" s="23" t="s">
        <v>178</v>
      </c>
      <c r="H9" s="23" t="s">
        <v>179</v>
      </c>
      <c r="I9" s="23" t="s">
        <v>180</v>
      </c>
      <c r="J9" s="18"/>
      <c r="K9" s="18"/>
      <c r="L9" s="18"/>
      <c r="M9" s="18"/>
    </row>
    <row r="10" spans="1:19" ht="42" customHeight="1">
      <c r="G10" s="24" t="s">
        <v>181</v>
      </c>
      <c r="H10" s="24" t="s">
        <v>182</v>
      </c>
      <c r="I10" s="24" t="s">
        <v>183</v>
      </c>
      <c r="J10" s="18"/>
      <c r="K10" s="18"/>
      <c r="L10" s="18"/>
      <c r="M10" s="18"/>
    </row>
    <row r="11" spans="1:19" ht="21">
      <c r="G11" s="18"/>
      <c r="H11" s="18"/>
      <c r="I11" s="18"/>
      <c r="J11" s="18"/>
      <c r="K11" s="18"/>
      <c r="L11" s="18"/>
      <c r="M11" s="18"/>
    </row>
    <row r="12" spans="1:19" ht="22.5">
      <c r="G12" s="18" t="s">
        <v>185</v>
      </c>
      <c r="H12" s="18"/>
      <c r="I12" s="18"/>
      <c r="J12" s="18"/>
      <c r="K12" s="18"/>
      <c r="L12" s="18"/>
      <c r="M12" s="18"/>
      <c r="S12" s="40"/>
    </row>
    <row r="13" spans="1:19" ht="21">
      <c r="G13" s="18"/>
      <c r="H13" s="51" t="str">
        <f>CONCATENATE(G10,",",H10,",",I10)</f>
        <v>123 Main St,Apt 4B,New York</v>
      </c>
      <c r="I13" s="52"/>
    </row>
    <row r="14" spans="1:19" ht="21">
      <c r="H14" s="18"/>
      <c r="I14" s="18"/>
      <c r="J14" s="18"/>
      <c r="K14" s="18"/>
      <c r="L14" s="18"/>
      <c r="M14" s="18"/>
      <c r="N14" s="18"/>
      <c r="O14" s="18"/>
      <c r="P14" s="18"/>
    </row>
    <row r="15" spans="1:19" ht="21">
      <c r="G15" s="18" t="s">
        <v>187</v>
      </c>
    </row>
    <row r="16" spans="1:19" ht="21">
      <c r="I16" s="18"/>
    </row>
    <row r="17" spans="8:11">
      <c r="H17" s="53"/>
      <c r="I17" s="53"/>
      <c r="J17" s="53"/>
    </row>
    <row r="18" spans="8:11" ht="30">
      <c r="H18" s="55" t="s">
        <v>252</v>
      </c>
      <c r="I18" s="55" t="s">
        <v>253</v>
      </c>
      <c r="J18" s="55" t="s">
        <v>254</v>
      </c>
      <c r="K18" s="56" t="s">
        <v>251</v>
      </c>
    </row>
    <row r="19" spans="8:11">
      <c r="H19" s="54" t="s">
        <v>255</v>
      </c>
      <c r="I19" s="54" t="s">
        <v>182</v>
      </c>
      <c r="J19" s="54" t="s">
        <v>183</v>
      </c>
      <c r="K19" s="14" t="str">
        <f>CONCATENATE(H19,",",I19,",",J19)</f>
        <v>123 Maple St,Apt 4B,New York</v>
      </c>
    </row>
    <row r="20" spans="8:11">
      <c r="H20" s="54" t="s">
        <v>256</v>
      </c>
      <c r="I20" s="54" t="s">
        <v>257</v>
      </c>
      <c r="J20" s="54" t="s">
        <v>258</v>
      </c>
      <c r="K20" s="14" t="str">
        <f t="shared" ref="K20:K38" si="0">CONCATENATE(H20,",",I20,",",J20)</f>
        <v>456 Oak Avenue,Unit 12,Los Angeles</v>
      </c>
    </row>
    <row r="21" spans="8:11">
      <c r="H21" s="54" t="s">
        <v>259</v>
      </c>
      <c r="I21" s="54"/>
      <c r="J21" s="54" t="s">
        <v>260</v>
      </c>
      <c r="K21" s="14" t="str">
        <f t="shared" si="0"/>
        <v>789 Pine Road,,Chicago</v>
      </c>
    </row>
    <row r="22" spans="8:11">
      <c r="H22" s="54" t="s">
        <v>261</v>
      </c>
      <c r="I22" s="54" t="s">
        <v>262</v>
      </c>
      <c r="J22" s="54" t="s">
        <v>263</v>
      </c>
      <c r="K22" s="14" t="str">
        <f t="shared" si="0"/>
        <v>101 Elm Blvd,Apt 2A,Houston</v>
      </c>
    </row>
    <row r="23" spans="8:11">
      <c r="H23" s="54" t="s">
        <v>264</v>
      </c>
      <c r="I23" s="54" t="s">
        <v>265</v>
      </c>
      <c r="J23" s="54" t="s">
        <v>266</v>
      </c>
      <c r="K23" s="14" t="str">
        <f t="shared" si="0"/>
        <v>202 Cedar St,Suite 5,Phoenix</v>
      </c>
    </row>
    <row r="24" spans="8:11">
      <c r="H24" s="54" t="s">
        <v>267</v>
      </c>
      <c r="I24" s="54" t="s">
        <v>268</v>
      </c>
      <c r="J24" s="54" t="s">
        <v>269</v>
      </c>
      <c r="K24" s="14" t="str">
        <f t="shared" si="0"/>
        <v>303 Birch Lane,Apt 9C,Philadelphia</v>
      </c>
    </row>
    <row r="25" spans="8:11">
      <c r="H25" s="54" t="s">
        <v>270</v>
      </c>
      <c r="I25" s="54"/>
      <c r="J25" s="54" t="s">
        <v>271</v>
      </c>
      <c r="K25" s="14" t="str">
        <f t="shared" si="0"/>
        <v>404 Spruce Ave,,San Antonio</v>
      </c>
    </row>
    <row r="26" spans="8:11">
      <c r="H26" s="54" t="s">
        <v>272</v>
      </c>
      <c r="I26" s="54" t="s">
        <v>273</v>
      </c>
      <c r="J26" s="54" t="s">
        <v>274</v>
      </c>
      <c r="K26" s="14" t="str">
        <f t="shared" si="0"/>
        <v>505 Chestnut Dr,Unit 3,San Diego</v>
      </c>
    </row>
    <row r="27" spans="8:11">
      <c r="H27" s="54" t="s">
        <v>275</v>
      </c>
      <c r="I27" s="54" t="s">
        <v>276</v>
      </c>
      <c r="J27" s="54" t="s">
        <v>277</v>
      </c>
      <c r="K27" s="14" t="str">
        <f t="shared" si="0"/>
        <v>606 Walnut Way,Apt 7D,Dallas</v>
      </c>
    </row>
    <row r="28" spans="8:11">
      <c r="H28" s="54" t="s">
        <v>278</v>
      </c>
      <c r="I28" s="54"/>
      <c r="J28" s="54" t="s">
        <v>279</v>
      </c>
      <c r="K28" s="14" t="str">
        <f t="shared" si="0"/>
        <v>707 Willow Ct,,San Jose</v>
      </c>
    </row>
    <row r="29" spans="8:11">
      <c r="H29" s="54" t="s">
        <v>280</v>
      </c>
      <c r="I29" s="54" t="s">
        <v>281</v>
      </c>
      <c r="J29" s="54" t="s">
        <v>282</v>
      </c>
      <c r="K29" s="14" t="str">
        <f t="shared" si="0"/>
        <v>808 Poplar St,Apt 1B,Austin</v>
      </c>
    </row>
    <row r="30" spans="8:11">
      <c r="H30" s="54" t="s">
        <v>283</v>
      </c>
      <c r="I30" s="54" t="s">
        <v>284</v>
      </c>
      <c r="J30" s="54" t="s">
        <v>285</v>
      </c>
      <c r="K30" s="14" t="str">
        <f t="shared" si="0"/>
        <v>909 Redwood Rd,Suite 10,Jacksonville</v>
      </c>
    </row>
    <row r="31" spans="8:11">
      <c r="H31" s="54" t="s">
        <v>286</v>
      </c>
      <c r="I31" s="54"/>
      <c r="J31" s="54" t="s">
        <v>287</v>
      </c>
      <c r="K31" s="14" t="str">
        <f t="shared" si="0"/>
        <v>111 Aspen Street,,Fort Worth</v>
      </c>
    </row>
    <row r="32" spans="8:11">
      <c r="H32" s="54" t="s">
        <v>288</v>
      </c>
      <c r="I32" s="54" t="s">
        <v>289</v>
      </c>
      <c r="J32" s="54" t="s">
        <v>290</v>
      </c>
      <c r="K32" s="14" t="str">
        <f t="shared" si="0"/>
        <v>222 Hickory Blvd,Apt 8F,Columbus</v>
      </c>
    </row>
    <row r="33" spans="8:11" ht="30">
      <c r="H33" s="54" t="s">
        <v>291</v>
      </c>
      <c r="I33" s="54" t="s">
        <v>292</v>
      </c>
      <c r="J33" s="54" t="s">
        <v>293</v>
      </c>
      <c r="K33" s="14" t="str">
        <f t="shared" si="0"/>
        <v>333 Magnolia Lane,Unit 4,Charlotte</v>
      </c>
    </row>
    <row r="34" spans="8:11">
      <c r="H34" s="54" t="s">
        <v>294</v>
      </c>
      <c r="I34" s="54" t="s">
        <v>295</v>
      </c>
      <c r="J34" s="54" t="s">
        <v>296</v>
      </c>
      <c r="K34" s="14" t="str">
        <f t="shared" si="0"/>
        <v>444 Palm Ave,Apt 5A,Indianapolis</v>
      </c>
    </row>
    <row r="35" spans="8:11">
      <c r="H35" s="54" t="s">
        <v>297</v>
      </c>
      <c r="I35" s="54" t="s">
        <v>298</v>
      </c>
      <c r="J35" s="54" t="s">
        <v>299</v>
      </c>
      <c r="K35" s="14" t="str">
        <f t="shared" si="0"/>
        <v>555 Sequoia Dr,Suite 6,San Francisco</v>
      </c>
    </row>
    <row r="36" spans="8:11">
      <c r="H36" s="54" t="s">
        <v>300</v>
      </c>
      <c r="I36" s="54"/>
      <c r="J36" s="54" t="s">
        <v>301</v>
      </c>
      <c r="K36" s="14" t="str">
        <f t="shared" si="0"/>
        <v>666 Fir St,,Seattle</v>
      </c>
    </row>
    <row r="37" spans="8:11">
      <c r="H37" s="54" t="s">
        <v>302</v>
      </c>
      <c r="I37" s="54" t="s">
        <v>303</v>
      </c>
      <c r="J37" s="54" t="s">
        <v>304</v>
      </c>
      <c r="K37" s="14" t="str">
        <f t="shared" si="0"/>
        <v>777 Cypress Way,Apt 2E,Denver</v>
      </c>
    </row>
    <row r="38" spans="8:11">
      <c r="H38" s="54" t="s">
        <v>305</v>
      </c>
      <c r="I38" s="54" t="s">
        <v>306</v>
      </c>
      <c r="J38" s="54" t="s">
        <v>307</v>
      </c>
      <c r="K38" s="14" t="str">
        <f t="shared" si="0"/>
        <v>888 Dogwood Ct,Unit 7,Boston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topLeftCell="B2" zoomScaleNormal="100" workbookViewId="0">
      <selection activeCell="H4" sqref="H4"/>
    </sheetView>
  </sheetViews>
  <sheetFormatPr defaultRowHeight="15"/>
  <cols>
    <col min="1" max="1" width="16.28515625" bestFit="1" customWidth="1"/>
    <col min="2" max="2" width="11.28515625" customWidth="1"/>
    <col min="4" max="4" width="11.140625" bestFit="1" customWidth="1"/>
    <col min="6" max="6" width="17.28515625" bestFit="1" customWidth="1"/>
    <col min="7" max="7" width="23.140625" customWidth="1"/>
    <col min="8" max="8" width="17.28515625" customWidth="1"/>
  </cols>
  <sheetData>
    <row r="1" spans="1:18">
      <c r="A1" t="s">
        <v>190</v>
      </c>
    </row>
    <row r="2" spans="1:18">
      <c r="A2" t="s">
        <v>191</v>
      </c>
    </row>
    <row r="4" spans="1:18" ht="15.75">
      <c r="A4" s="6" t="s">
        <v>22</v>
      </c>
      <c r="B4" s="7" t="s">
        <v>21</v>
      </c>
      <c r="C4" s="6" t="s">
        <v>20</v>
      </c>
      <c r="D4" s="6" t="s">
        <v>64</v>
      </c>
      <c r="E4" s="6" t="s">
        <v>19</v>
      </c>
      <c r="F4" s="6" t="s">
        <v>65</v>
      </c>
      <c r="G4" s="28" t="s">
        <v>217</v>
      </c>
      <c r="H4" s="28" t="s">
        <v>216</v>
      </c>
    </row>
    <row r="5" spans="1:18">
      <c r="A5" s="5" t="s">
        <v>18</v>
      </c>
      <c r="B5" s="8">
        <v>190000</v>
      </c>
      <c r="C5" s="5">
        <v>1</v>
      </c>
      <c r="D5" s="5">
        <v>1.5</v>
      </c>
      <c r="E5" s="5">
        <f>IF(C5=5,10000,IF(C5=4,7500,IF(C5=3,5000,IF(C5=2,2500,IF(C5=1,1000,0)))))</f>
        <v>1000</v>
      </c>
      <c r="F5" s="5">
        <f>IF(D5&gt;10,20000,IF(D5&gt;5,10000,IF(D5&gt;2,5000,2000)))</f>
        <v>2000</v>
      </c>
      <c r="G5" s="14" t="str">
        <f>IF(AND(C5&gt;=4,D5&gt;5),"High performance","Regular performance")</f>
        <v>Regular performance</v>
      </c>
      <c r="H5" s="14" t="str">
        <f>IF(OR(C5=5,D5&gt;10),"Eligibile","Not Eligibile")</f>
        <v>Not Eligibile</v>
      </c>
    </row>
    <row r="6" spans="1:18">
      <c r="A6" s="5" t="s">
        <v>17</v>
      </c>
      <c r="B6" s="8">
        <v>250000</v>
      </c>
      <c r="C6" s="5">
        <v>4</v>
      </c>
      <c r="D6" s="5">
        <v>1</v>
      </c>
      <c r="E6" s="5">
        <f t="shared" ref="E6:E23" si="0">IF(C6=5,10000,IF(C6=4,7500,IF(C6=3,5000,IF(C6=2,2500,IF(C6=1,1000,0)))))</f>
        <v>7500</v>
      </c>
      <c r="F6" s="5">
        <f t="shared" ref="F6:F23" si="1">IF(D6&gt;10,20000,IF(D6&gt;5,10000,IF(D6&gt;2,5000,2000)))</f>
        <v>2000</v>
      </c>
      <c r="G6" s="14" t="str">
        <f t="shared" ref="G6:G23" si="2">IF(AND(C6&gt;=4,D6&gt;5),"High performance","Regular performance")</f>
        <v>Regular performance</v>
      </c>
      <c r="H6" s="14" t="str">
        <f t="shared" ref="H6:H23" si="3">IF(OR(C6=5,D6&gt;10),"Eligibile","Not Eligibile")</f>
        <v>Not Eligibile</v>
      </c>
    </row>
    <row r="7" spans="1:18">
      <c r="A7" s="5" t="s">
        <v>16</v>
      </c>
      <c r="B7" s="8">
        <v>65250</v>
      </c>
      <c r="C7" s="5">
        <v>5</v>
      </c>
      <c r="D7" s="5">
        <v>3</v>
      </c>
      <c r="E7" s="5">
        <f t="shared" si="0"/>
        <v>10000</v>
      </c>
      <c r="F7" s="5">
        <f t="shared" si="1"/>
        <v>5000</v>
      </c>
      <c r="G7" s="14" t="str">
        <f t="shared" si="2"/>
        <v>Regular performance</v>
      </c>
      <c r="H7" s="14" t="str">
        <f t="shared" si="3"/>
        <v>Eligibile</v>
      </c>
    </row>
    <row r="8" spans="1:18" ht="18.75">
      <c r="A8" s="5" t="s">
        <v>15</v>
      </c>
      <c r="B8" s="8">
        <v>75850</v>
      </c>
      <c r="C8" s="5">
        <v>3</v>
      </c>
      <c r="D8" s="5">
        <v>5</v>
      </c>
      <c r="E8" s="5">
        <f t="shared" si="0"/>
        <v>5000</v>
      </c>
      <c r="F8" s="5">
        <f t="shared" si="1"/>
        <v>5000</v>
      </c>
      <c r="G8" s="14" t="str">
        <f t="shared" si="2"/>
        <v>Regular performance</v>
      </c>
      <c r="H8" s="14" t="str">
        <f t="shared" si="3"/>
        <v>Not Eligibile</v>
      </c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8.75">
      <c r="A9" s="5" t="s">
        <v>14</v>
      </c>
      <c r="B9" s="8">
        <v>94000</v>
      </c>
      <c r="C9" s="5">
        <v>4</v>
      </c>
      <c r="D9" s="5">
        <v>6</v>
      </c>
      <c r="E9" s="5">
        <f t="shared" si="0"/>
        <v>7500</v>
      </c>
      <c r="F9" s="5">
        <f t="shared" si="1"/>
        <v>10000</v>
      </c>
      <c r="G9" s="14" t="str">
        <f t="shared" si="2"/>
        <v>High performance</v>
      </c>
      <c r="H9" s="14" t="str">
        <f t="shared" si="3"/>
        <v>Not Eligibile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5" t="s">
        <v>13</v>
      </c>
      <c r="B10" s="8">
        <v>750000</v>
      </c>
      <c r="C10" s="5">
        <v>2</v>
      </c>
      <c r="D10" s="5">
        <v>7.5</v>
      </c>
      <c r="E10" s="5">
        <f t="shared" si="0"/>
        <v>2500</v>
      </c>
      <c r="F10" s="5">
        <f t="shared" si="1"/>
        <v>10000</v>
      </c>
      <c r="G10" s="14" t="str">
        <f t="shared" si="2"/>
        <v>Regular performance</v>
      </c>
      <c r="H10" s="14" t="str">
        <f t="shared" si="3"/>
        <v>Not Eligibile</v>
      </c>
    </row>
    <row r="11" spans="1:18">
      <c r="A11" s="5" t="s">
        <v>12</v>
      </c>
      <c r="B11" s="8">
        <v>82350</v>
      </c>
      <c r="C11" s="5">
        <v>1</v>
      </c>
      <c r="D11" s="5">
        <v>10</v>
      </c>
      <c r="E11" s="5">
        <f t="shared" si="0"/>
        <v>1000</v>
      </c>
      <c r="F11" s="5">
        <f t="shared" si="1"/>
        <v>10000</v>
      </c>
      <c r="G11" s="14" t="str">
        <f t="shared" si="2"/>
        <v>Regular performance</v>
      </c>
      <c r="H11" s="14" t="str">
        <f t="shared" si="3"/>
        <v>Not Eligibile</v>
      </c>
    </row>
    <row r="12" spans="1:18">
      <c r="A12" s="5" t="s">
        <v>11</v>
      </c>
      <c r="B12" s="8">
        <v>200000</v>
      </c>
      <c r="C12" s="5">
        <v>5</v>
      </c>
      <c r="D12" s="5">
        <v>1</v>
      </c>
      <c r="E12" s="5">
        <f t="shared" si="0"/>
        <v>10000</v>
      </c>
      <c r="F12" s="5">
        <f t="shared" si="1"/>
        <v>2000</v>
      </c>
      <c r="G12" s="14" t="str">
        <f t="shared" si="2"/>
        <v>Regular performance</v>
      </c>
      <c r="H12" s="14" t="str">
        <f t="shared" si="3"/>
        <v>Eligibile</v>
      </c>
    </row>
    <row r="13" spans="1:18">
      <c r="A13" s="5" t="s">
        <v>10</v>
      </c>
      <c r="B13" s="8">
        <v>125000</v>
      </c>
      <c r="C13" s="5">
        <v>1</v>
      </c>
      <c r="D13" s="5">
        <v>1</v>
      </c>
      <c r="E13" s="5">
        <f t="shared" si="0"/>
        <v>1000</v>
      </c>
      <c r="F13" s="5">
        <f t="shared" si="1"/>
        <v>2000</v>
      </c>
      <c r="G13" s="14" t="str">
        <f t="shared" si="2"/>
        <v>Regular performance</v>
      </c>
      <c r="H13" s="14" t="str">
        <f t="shared" si="3"/>
        <v>Not Eligibile</v>
      </c>
    </row>
    <row r="14" spans="1:18">
      <c r="A14" s="5" t="s">
        <v>9</v>
      </c>
      <c r="B14" s="8">
        <v>73450</v>
      </c>
      <c r="C14" s="5">
        <v>2</v>
      </c>
      <c r="D14" s="5">
        <v>2.5</v>
      </c>
      <c r="E14" s="5">
        <f t="shared" si="0"/>
        <v>2500</v>
      </c>
      <c r="F14" s="5">
        <f t="shared" si="1"/>
        <v>5000</v>
      </c>
      <c r="G14" s="14" t="str">
        <f t="shared" si="2"/>
        <v>Regular performance</v>
      </c>
      <c r="H14" s="14" t="str">
        <f t="shared" si="3"/>
        <v>Not Eligibile</v>
      </c>
    </row>
    <row r="15" spans="1:18">
      <c r="A15" s="5" t="s">
        <v>8</v>
      </c>
      <c r="B15" s="8">
        <v>78000</v>
      </c>
      <c r="C15" s="5">
        <v>5</v>
      </c>
      <c r="D15" s="5">
        <v>0.5</v>
      </c>
      <c r="E15" s="5">
        <f t="shared" si="0"/>
        <v>10000</v>
      </c>
      <c r="F15" s="5">
        <f t="shared" si="1"/>
        <v>2000</v>
      </c>
      <c r="G15" s="14" t="str">
        <f t="shared" si="2"/>
        <v>Regular performance</v>
      </c>
      <c r="H15" s="14" t="str">
        <f t="shared" si="3"/>
        <v>Eligibile</v>
      </c>
    </row>
    <row r="16" spans="1:18">
      <c r="A16" s="5" t="s">
        <v>7</v>
      </c>
      <c r="B16" s="8">
        <v>82000</v>
      </c>
      <c r="C16" s="5">
        <v>4</v>
      </c>
      <c r="D16" s="5">
        <v>12</v>
      </c>
      <c r="E16" s="5">
        <f t="shared" si="0"/>
        <v>7500</v>
      </c>
      <c r="F16" s="5">
        <f t="shared" si="1"/>
        <v>20000</v>
      </c>
      <c r="G16" s="14" t="str">
        <f t="shared" si="2"/>
        <v>High performance</v>
      </c>
      <c r="H16" s="14" t="str">
        <f t="shared" si="3"/>
        <v>Eligibile</v>
      </c>
    </row>
    <row r="17" spans="1:8">
      <c r="A17" s="5" t="s">
        <v>6</v>
      </c>
      <c r="B17" s="8">
        <v>100000</v>
      </c>
      <c r="C17" s="5">
        <v>1</v>
      </c>
      <c r="D17" s="5">
        <v>15</v>
      </c>
      <c r="E17" s="5">
        <f t="shared" si="0"/>
        <v>1000</v>
      </c>
      <c r="F17" s="5">
        <f t="shared" si="1"/>
        <v>20000</v>
      </c>
      <c r="G17" s="14" t="str">
        <f t="shared" si="2"/>
        <v>Regular performance</v>
      </c>
      <c r="H17" s="14" t="str">
        <f t="shared" si="3"/>
        <v>Eligibile</v>
      </c>
    </row>
    <row r="18" spans="1:8">
      <c r="A18" s="5" t="s">
        <v>5</v>
      </c>
      <c r="B18" s="8">
        <v>25000</v>
      </c>
      <c r="C18" s="5">
        <v>4</v>
      </c>
      <c r="D18" s="5">
        <v>8</v>
      </c>
      <c r="E18" s="5">
        <f t="shared" si="0"/>
        <v>7500</v>
      </c>
      <c r="F18" s="5">
        <f t="shared" si="1"/>
        <v>10000</v>
      </c>
      <c r="G18" s="14" t="str">
        <f t="shared" si="2"/>
        <v>High performance</v>
      </c>
      <c r="H18" s="14" t="str">
        <f t="shared" si="3"/>
        <v>Not Eligibile</v>
      </c>
    </row>
    <row r="19" spans="1:8">
      <c r="A19" s="5" t="s">
        <v>4</v>
      </c>
      <c r="B19" s="8">
        <v>30000</v>
      </c>
      <c r="C19" s="5">
        <v>1</v>
      </c>
      <c r="D19" s="5">
        <v>9</v>
      </c>
      <c r="E19" s="5">
        <f t="shared" si="0"/>
        <v>1000</v>
      </c>
      <c r="F19" s="5">
        <f t="shared" si="1"/>
        <v>10000</v>
      </c>
      <c r="G19" s="14" t="str">
        <f t="shared" si="2"/>
        <v>Regular performance</v>
      </c>
      <c r="H19" s="14" t="str">
        <f t="shared" si="3"/>
        <v>Not Eligibile</v>
      </c>
    </row>
    <row r="20" spans="1:8">
      <c r="A20" s="5" t="s">
        <v>3</v>
      </c>
      <c r="B20" s="8">
        <v>55250</v>
      </c>
      <c r="C20" s="5">
        <v>2</v>
      </c>
      <c r="D20" s="5">
        <v>3.5</v>
      </c>
      <c r="E20" s="5">
        <f t="shared" si="0"/>
        <v>2500</v>
      </c>
      <c r="F20" s="5">
        <f t="shared" si="1"/>
        <v>5000</v>
      </c>
      <c r="G20" s="14" t="str">
        <f t="shared" si="2"/>
        <v>Regular performance</v>
      </c>
      <c r="H20" s="14" t="str">
        <f t="shared" si="3"/>
        <v>Not Eligibile</v>
      </c>
    </row>
    <row r="21" spans="1:8">
      <c r="A21" s="5" t="s">
        <v>2</v>
      </c>
      <c r="B21" s="8">
        <v>85150</v>
      </c>
      <c r="C21" s="5">
        <v>3</v>
      </c>
      <c r="D21" s="5">
        <v>1</v>
      </c>
      <c r="E21" s="5">
        <f t="shared" si="0"/>
        <v>5000</v>
      </c>
      <c r="F21" s="5">
        <f t="shared" si="1"/>
        <v>2000</v>
      </c>
      <c r="G21" s="14" t="str">
        <f t="shared" si="2"/>
        <v>Regular performance</v>
      </c>
      <c r="H21" s="14" t="str">
        <f t="shared" si="3"/>
        <v>Not Eligibile</v>
      </c>
    </row>
    <row r="22" spans="1:8">
      <c r="A22" s="5" t="s">
        <v>1</v>
      </c>
      <c r="B22" s="8">
        <v>50000</v>
      </c>
      <c r="C22" s="5">
        <v>5</v>
      </c>
      <c r="D22" s="5">
        <v>2</v>
      </c>
      <c r="E22" s="5">
        <f t="shared" si="0"/>
        <v>10000</v>
      </c>
      <c r="F22" s="5">
        <f t="shared" si="1"/>
        <v>2000</v>
      </c>
      <c r="G22" s="14" t="str">
        <f t="shared" si="2"/>
        <v>Regular performance</v>
      </c>
      <c r="H22" s="14" t="str">
        <f t="shared" si="3"/>
        <v>Eligibile</v>
      </c>
    </row>
    <row r="23" spans="1:8">
      <c r="A23" s="5" t="s">
        <v>0</v>
      </c>
      <c r="B23" s="8">
        <v>60000</v>
      </c>
      <c r="C23" s="5">
        <v>1</v>
      </c>
      <c r="D23" s="5">
        <v>2.5</v>
      </c>
      <c r="E23" s="5">
        <f t="shared" si="0"/>
        <v>1000</v>
      </c>
      <c r="F23" s="5">
        <f t="shared" si="1"/>
        <v>5000</v>
      </c>
      <c r="G23" s="14" t="str">
        <f t="shared" si="2"/>
        <v>Regular performance</v>
      </c>
      <c r="H23" s="14" t="str">
        <f t="shared" si="3"/>
        <v>Not Eligibile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"/>
  <sheetViews>
    <sheetView topLeftCell="A2" zoomScale="115" zoomScaleNormal="115" workbookViewId="0">
      <selection activeCell="I4" sqref="I4"/>
    </sheetView>
  </sheetViews>
  <sheetFormatPr defaultRowHeight="15"/>
  <cols>
    <col min="1" max="2" width="10.7109375" bestFit="1" customWidth="1"/>
    <col min="6" max="6" width="9.42578125" bestFit="1" customWidth="1"/>
    <col min="8" max="8" width="8.140625" customWidth="1"/>
    <col min="9" max="9" width="7.28515625" customWidth="1"/>
    <col min="10" max="10" width="5.28515625" customWidth="1"/>
    <col min="11" max="11" width="22.7109375" customWidth="1"/>
  </cols>
  <sheetData>
    <row r="1" spans="1:13">
      <c r="A1" t="s">
        <v>192</v>
      </c>
    </row>
    <row r="2" spans="1:13">
      <c r="A2" t="s">
        <v>193</v>
      </c>
    </row>
    <row r="4" spans="1:13" ht="15.75">
      <c r="A4" s="11" t="s">
        <v>66</v>
      </c>
      <c r="B4" s="11" t="s">
        <v>67</v>
      </c>
      <c r="C4" s="11" t="s">
        <v>68</v>
      </c>
      <c r="D4" s="11" t="s">
        <v>69</v>
      </c>
      <c r="E4" s="11" t="s">
        <v>70</v>
      </c>
      <c r="F4" s="11" t="s">
        <v>71</v>
      </c>
      <c r="H4" s="10" t="s">
        <v>72</v>
      </c>
      <c r="I4" s="25">
        <v>0.18</v>
      </c>
    </row>
    <row r="5" spans="1:13">
      <c r="A5" s="14">
        <v>5852</v>
      </c>
      <c r="B5" s="14" t="s">
        <v>73</v>
      </c>
      <c r="C5" s="14">
        <v>5</v>
      </c>
      <c r="D5" s="14">
        <v>100</v>
      </c>
      <c r="E5" s="14">
        <f>C5*D5</f>
        <v>500</v>
      </c>
      <c r="F5" s="14">
        <f>E5*I4</f>
        <v>90</v>
      </c>
    </row>
    <row r="6" spans="1:13">
      <c r="A6" s="14">
        <v>6625</v>
      </c>
      <c r="B6" s="14" t="s">
        <v>74</v>
      </c>
      <c r="C6" s="14">
        <v>6</v>
      </c>
      <c r="D6" s="14">
        <v>60</v>
      </c>
      <c r="E6" s="14">
        <f t="shared" ref="E6:E13" si="0">C6*D6</f>
        <v>360</v>
      </c>
      <c r="F6" s="14">
        <f>E6*I4</f>
        <v>64.8</v>
      </c>
      <c r="I6" s="41"/>
      <c r="K6" s="41" t="s">
        <v>214</v>
      </c>
      <c r="L6" s="14">
        <f>SUM(E5:E13)</f>
        <v>1954</v>
      </c>
    </row>
    <row r="7" spans="1:13">
      <c r="A7" s="14">
        <v>4520</v>
      </c>
      <c r="B7" s="14" t="s">
        <v>75</v>
      </c>
      <c r="C7" s="14">
        <v>2</v>
      </c>
      <c r="D7" s="14">
        <v>20</v>
      </c>
      <c r="E7" s="14">
        <f t="shared" si="0"/>
        <v>40</v>
      </c>
      <c r="F7" s="14">
        <f>E7*I4</f>
        <v>7.1999999999999993</v>
      </c>
      <c r="H7" s="42"/>
      <c r="I7" s="41"/>
    </row>
    <row r="8" spans="1:13">
      <c r="A8" s="14">
        <v>3214</v>
      </c>
      <c r="B8" s="14" t="s">
        <v>76</v>
      </c>
      <c r="C8" s="14">
        <v>3</v>
      </c>
      <c r="D8" s="14">
        <v>45</v>
      </c>
      <c r="E8" s="14">
        <f t="shared" si="0"/>
        <v>135</v>
      </c>
      <c r="F8" s="14">
        <f>E8*I4</f>
        <v>24.3</v>
      </c>
      <c r="I8" s="41"/>
      <c r="K8" s="41" t="s">
        <v>215</v>
      </c>
      <c r="L8" s="14">
        <f>COUNTIF(B5:B13,"&gt;500")</f>
        <v>0</v>
      </c>
    </row>
    <row r="9" spans="1:13">
      <c r="A9" s="14">
        <v>1228</v>
      </c>
      <c r="B9" s="14" t="s">
        <v>77</v>
      </c>
      <c r="C9" s="14">
        <v>5</v>
      </c>
      <c r="D9" s="14">
        <v>27</v>
      </c>
      <c r="E9" s="14">
        <f t="shared" si="0"/>
        <v>135</v>
      </c>
      <c r="F9" s="14">
        <f>E9*I4</f>
        <v>24.3</v>
      </c>
    </row>
    <row r="10" spans="1:13">
      <c r="A10" s="14">
        <v>1775</v>
      </c>
      <c r="B10" s="14" t="s">
        <v>78</v>
      </c>
      <c r="C10" s="14">
        <v>2</v>
      </c>
      <c r="D10" s="14">
        <v>250</v>
      </c>
      <c r="E10" s="14">
        <f t="shared" si="0"/>
        <v>500</v>
      </c>
      <c r="F10" s="14">
        <f>E10*I4</f>
        <v>90</v>
      </c>
    </row>
    <row r="11" spans="1:13">
      <c r="A11" s="14">
        <v>2884</v>
      </c>
      <c r="B11" s="14" t="s">
        <v>79</v>
      </c>
      <c r="C11" s="14">
        <v>3</v>
      </c>
      <c r="D11" s="14">
        <v>20</v>
      </c>
      <c r="E11" s="14">
        <f t="shared" si="0"/>
        <v>60</v>
      </c>
      <c r="F11" s="14">
        <f>E11*I4</f>
        <v>10.799999999999999</v>
      </c>
    </row>
    <row r="12" spans="1:13">
      <c r="A12" s="14">
        <v>3884</v>
      </c>
      <c r="B12" s="14" t="s">
        <v>80</v>
      </c>
      <c r="C12" s="14">
        <v>2</v>
      </c>
      <c r="D12" s="14">
        <v>25</v>
      </c>
      <c r="E12" s="14">
        <f t="shared" si="0"/>
        <v>50</v>
      </c>
      <c r="F12" s="14">
        <f>E12*I4</f>
        <v>9</v>
      </c>
    </row>
    <row r="13" spans="1:13">
      <c r="A13" s="14">
        <v>2258</v>
      </c>
      <c r="B13" s="14" t="s">
        <v>81</v>
      </c>
      <c r="C13" s="14">
        <v>3</v>
      </c>
      <c r="D13" s="14">
        <v>58</v>
      </c>
      <c r="E13" s="14">
        <f t="shared" si="0"/>
        <v>174</v>
      </c>
      <c r="F13" s="14">
        <f>E13*I4</f>
        <v>31.32</v>
      </c>
    </row>
    <row r="16" spans="1:13" ht="21">
      <c r="F16" s="3"/>
      <c r="G16" s="3"/>
      <c r="H16" s="3"/>
      <c r="I16" s="3"/>
      <c r="J16" s="3"/>
      <c r="K16" s="3"/>
      <c r="L16" s="3"/>
      <c r="M16" s="3"/>
    </row>
    <row r="17" spans="6:13" ht="21">
      <c r="F17" s="3"/>
      <c r="G17" s="3"/>
      <c r="H17" s="3"/>
      <c r="I17" s="3"/>
      <c r="J17" s="3"/>
      <c r="K17" s="3"/>
      <c r="L17" s="3"/>
      <c r="M17" s="3"/>
    </row>
    <row r="18" spans="6:13" ht="21">
      <c r="F18" s="3"/>
      <c r="G18" s="3"/>
      <c r="H18" s="3"/>
      <c r="I18" s="3"/>
      <c r="J18" s="3"/>
      <c r="K18" s="3"/>
      <c r="L18" s="3"/>
      <c r="M18" s="3"/>
    </row>
    <row r="19" spans="6:13" ht="21">
      <c r="F19" s="3"/>
      <c r="G19" s="3"/>
      <c r="H19" s="3"/>
      <c r="I19" s="3"/>
      <c r="J19" s="3"/>
      <c r="K19" s="3"/>
      <c r="L19" s="3"/>
      <c r="M19" s="3"/>
    </row>
    <row r="20" spans="6:13" ht="21">
      <c r="F20" s="3"/>
      <c r="G20" s="3"/>
      <c r="H20" s="3"/>
      <c r="I20" s="3"/>
      <c r="J20" s="3"/>
      <c r="K20" s="3"/>
      <c r="L20" s="3"/>
      <c r="M20" s="3"/>
    </row>
    <row r="21" spans="6:13" ht="21">
      <c r="F21" s="3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3"/>
  <sheetViews>
    <sheetView topLeftCell="A4" workbookViewId="0">
      <selection activeCell="F4" sqref="F4"/>
    </sheetView>
  </sheetViews>
  <sheetFormatPr defaultRowHeight="15"/>
  <cols>
    <col min="1" max="1" width="10.28515625" bestFit="1" customWidth="1"/>
    <col min="2" max="2" width="11.7109375" bestFit="1" customWidth="1"/>
    <col min="3" max="3" width="10.42578125" bestFit="1" customWidth="1"/>
    <col min="4" max="4" width="12.85546875" bestFit="1" customWidth="1"/>
    <col min="5" max="5" width="11.7109375" bestFit="1" customWidth="1"/>
    <col min="6" max="6" width="20.42578125" customWidth="1"/>
    <col min="7" max="7" width="14.7109375" customWidth="1"/>
    <col min="8" max="9" width="12.28515625" customWidth="1"/>
  </cols>
  <sheetData>
    <row r="1" spans="1:9">
      <c r="A1" s="27" t="s">
        <v>196</v>
      </c>
      <c r="B1" s="27"/>
      <c r="C1" s="27"/>
      <c r="D1" s="27"/>
      <c r="E1" s="27"/>
      <c r="F1" s="27"/>
      <c r="G1" s="27"/>
      <c r="H1" s="27"/>
    </row>
    <row r="2" spans="1:9">
      <c r="A2" s="27" t="s">
        <v>194</v>
      </c>
      <c r="B2" s="27"/>
      <c r="C2" s="27"/>
      <c r="D2" s="27"/>
      <c r="E2" s="27"/>
      <c r="F2" s="27"/>
      <c r="G2" s="27"/>
      <c r="H2" s="27"/>
    </row>
    <row r="3" spans="1:9">
      <c r="A3" s="27"/>
      <c r="B3" s="27"/>
      <c r="C3" s="27"/>
      <c r="D3" s="27"/>
      <c r="E3" s="27"/>
      <c r="F3" s="27"/>
      <c r="G3" s="27"/>
      <c r="H3" s="27"/>
    </row>
    <row r="4" spans="1:9" ht="15.75">
      <c r="B4" s="26" t="s">
        <v>82</v>
      </c>
      <c r="C4" s="26" t="s">
        <v>83</v>
      </c>
      <c r="D4" s="26" t="s">
        <v>84</v>
      </c>
      <c r="E4" s="26" t="s">
        <v>123</v>
      </c>
      <c r="F4" s="26" t="s">
        <v>216</v>
      </c>
    </row>
    <row r="5" spans="1:9">
      <c r="B5" s="5" t="s">
        <v>85</v>
      </c>
      <c r="C5" s="5" t="s">
        <v>86</v>
      </c>
      <c r="D5" s="5" t="s">
        <v>120</v>
      </c>
      <c r="E5" s="5">
        <v>50000</v>
      </c>
      <c r="F5" s="5" t="str">
        <f>IF(VLOOKUP(B5,B5:D23,3,FALSE)="Manager","Eligibile for bonus","Not Eligibile")</f>
        <v>Eligibile for bonus</v>
      </c>
      <c r="H5" t="s">
        <v>219</v>
      </c>
    </row>
    <row r="6" spans="1:9">
      <c r="B6" s="5" t="s">
        <v>98</v>
      </c>
      <c r="C6" s="5" t="s">
        <v>87</v>
      </c>
      <c r="D6" s="5" t="s">
        <v>119</v>
      </c>
      <c r="E6" s="5">
        <v>40000</v>
      </c>
      <c r="F6" s="5" t="str">
        <f t="shared" ref="F6:F23" si="0">IF(VLOOKUP(B6,B6:D24,3,FALSE)="Manager","Eligibile for bonus","Not Eligibile")</f>
        <v>Not Eligibile</v>
      </c>
    </row>
    <row r="7" spans="1:9">
      <c r="B7" s="5" t="s">
        <v>99</v>
      </c>
      <c r="C7" s="5" t="s">
        <v>88</v>
      </c>
      <c r="D7" s="5" t="s">
        <v>121</v>
      </c>
      <c r="E7" s="5">
        <v>30000</v>
      </c>
      <c r="F7" s="5" t="str">
        <f t="shared" si="0"/>
        <v>Not Eligibile</v>
      </c>
    </row>
    <row r="8" spans="1:9">
      <c r="B8" s="5" t="s">
        <v>11</v>
      </c>
      <c r="C8" s="5" t="s">
        <v>89</v>
      </c>
      <c r="D8" s="5" t="s">
        <v>122</v>
      </c>
      <c r="E8" s="5">
        <v>25000</v>
      </c>
      <c r="F8" s="5" t="str">
        <f t="shared" si="0"/>
        <v>Not Eligibile</v>
      </c>
      <c r="H8" s="30" t="s">
        <v>218</v>
      </c>
      <c r="I8" s="30" t="s">
        <v>123</v>
      </c>
    </row>
    <row r="9" spans="1:9">
      <c r="B9" s="5" t="s">
        <v>3</v>
      </c>
      <c r="C9" s="5" t="s">
        <v>90</v>
      </c>
      <c r="D9" s="5" t="s">
        <v>122</v>
      </c>
      <c r="E9" s="5">
        <v>23000</v>
      </c>
      <c r="F9" s="5" t="str">
        <f t="shared" si="0"/>
        <v>Not Eligibile</v>
      </c>
      <c r="H9" s="29" t="s">
        <v>106</v>
      </c>
      <c r="I9" s="14">
        <f>VLOOKUP("Akin",B5:E23,4,FALSE)</f>
        <v>26000</v>
      </c>
    </row>
    <row r="10" spans="1:9">
      <c r="B10" s="5" t="s">
        <v>100</v>
      </c>
      <c r="C10" s="5" t="s">
        <v>91</v>
      </c>
      <c r="D10" s="5" t="s">
        <v>122</v>
      </c>
      <c r="E10" s="5">
        <v>23000</v>
      </c>
      <c r="F10" s="5" t="str">
        <f t="shared" si="0"/>
        <v>Not Eligibile</v>
      </c>
      <c r="H10" s="29" t="s">
        <v>3</v>
      </c>
      <c r="I10" s="14">
        <f>VLOOKUP("Varun",B5:E23,4,FALSE)</f>
        <v>23000</v>
      </c>
    </row>
    <row r="11" spans="1:9">
      <c r="B11" s="5" t="s">
        <v>101</v>
      </c>
      <c r="C11" s="5" t="s">
        <v>92</v>
      </c>
      <c r="D11" s="5" t="s">
        <v>122</v>
      </c>
      <c r="E11" s="5">
        <v>23000</v>
      </c>
      <c r="F11" s="5" t="str">
        <f t="shared" si="0"/>
        <v>Not Eligibile</v>
      </c>
      <c r="H11" s="29" t="s">
        <v>107</v>
      </c>
      <c r="I11" s="14">
        <f>VLOOKUP("Jeyaraj",B5:E23,4,FALSE)</f>
        <v>25000</v>
      </c>
    </row>
    <row r="12" spans="1:9">
      <c r="B12" s="5" t="s">
        <v>6</v>
      </c>
      <c r="C12" s="5" t="s">
        <v>93</v>
      </c>
      <c r="D12" s="5" t="s">
        <v>122</v>
      </c>
      <c r="E12" s="5">
        <v>23000</v>
      </c>
      <c r="F12" s="5" t="str">
        <f t="shared" si="0"/>
        <v>Not Eligibile</v>
      </c>
    </row>
    <row r="13" spans="1:9">
      <c r="B13" s="5" t="s">
        <v>102</v>
      </c>
      <c r="C13" s="5" t="s">
        <v>94</v>
      </c>
      <c r="D13" s="5" t="s">
        <v>122</v>
      </c>
      <c r="E13" s="5">
        <v>23000</v>
      </c>
      <c r="F13" s="5" t="str">
        <f t="shared" si="0"/>
        <v>Not Eligibile</v>
      </c>
      <c r="H13" t="s">
        <v>220</v>
      </c>
    </row>
    <row r="14" spans="1:9">
      <c r="B14" s="5" t="s">
        <v>5</v>
      </c>
      <c r="C14" s="5" t="s">
        <v>95</v>
      </c>
      <c r="D14" s="5" t="s">
        <v>122</v>
      </c>
      <c r="E14" s="5">
        <v>23000</v>
      </c>
      <c r="F14" s="5" t="str">
        <f t="shared" si="0"/>
        <v>Not Eligibile</v>
      </c>
    </row>
    <row r="15" spans="1:9">
      <c r="B15" s="5" t="s">
        <v>103</v>
      </c>
      <c r="C15" s="5" t="s">
        <v>96</v>
      </c>
      <c r="D15" s="5" t="s">
        <v>122</v>
      </c>
      <c r="E15" s="5">
        <v>23000</v>
      </c>
      <c r="F15" s="5" t="str">
        <f t="shared" si="0"/>
        <v>Not Eligibile</v>
      </c>
      <c r="I15" s="31" t="str">
        <f>VLOOKUP("Sarath",B5:D23,2,FALSE)</f>
        <v>EM012</v>
      </c>
    </row>
    <row r="16" spans="1:9">
      <c r="B16" s="5" t="s">
        <v>104</v>
      </c>
      <c r="C16" s="5" t="s">
        <v>97</v>
      </c>
      <c r="D16" s="5" t="s">
        <v>122</v>
      </c>
      <c r="E16" s="5">
        <v>23000</v>
      </c>
      <c r="F16" s="5" t="str">
        <f t="shared" si="0"/>
        <v>Not Eligibile</v>
      </c>
    </row>
    <row r="17" spans="2:18">
      <c r="B17" s="5" t="s">
        <v>105</v>
      </c>
      <c r="C17" s="5" t="s">
        <v>112</v>
      </c>
      <c r="D17" s="5" t="s">
        <v>122</v>
      </c>
      <c r="E17" s="5">
        <v>24000</v>
      </c>
      <c r="F17" s="5" t="str">
        <f t="shared" si="0"/>
        <v>Not Eligibile</v>
      </c>
      <c r="H17" t="s">
        <v>221</v>
      </c>
    </row>
    <row r="18" spans="2:18" ht="21">
      <c r="B18" s="5" t="s">
        <v>106</v>
      </c>
      <c r="C18" s="5" t="s">
        <v>113</v>
      </c>
      <c r="D18" s="5" t="s">
        <v>122</v>
      </c>
      <c r="E18" s="5">
        <v>26000</v>
      </c>
      <c r="F18" s="5" t="str">
        <f t="shared" si="0"/>
        <v>Not Eligibile</v>
      </c>
      <c r="J18" s="3"/>
      <c r="K18" s="3"/>
      <c r="L18" s="3"/>
      <c r="M18" s="3"/>
      <c r="N18" s="3"/>
      <c r="O18" s="3"/>
      <c r="P18" s="3"/>
      <c r="Q18" s="3"/>
      <c r="R18" s="3"/>
    </row>
    <row r="19" spans="2:18">
      <c r="B19" s="5" t="s">
        <v>107</v>
      </c>
      <c r="C19" s="5" t="s">
        <v>114</v>
      </c>
      <c r="D19" s="5" t="s">
        <v>122</v>
      </c>
      <c r="E19" s="5">
        <v>25000</v>
      </c>
      <c r="F19" s="5" t="str">
        <f t="shared" si="0"/>
        <v>Not Eligibile</v>
      </c>
      <c r="I19" s="31">
        <f>VLOOKUP(C11,C5:E23,3,FALSE)</f>
        <v>23000</v>
      </c>
    </row>
    <row r="20" spans="2:18">
      <c r="B20" s="5" t="s">
        <v>108</v>
      </c>
      <c r="C20" s="5" t="s">
        <v>115</v>
      </c>
      <c r="D20" s="5" t="s">
        <v>122</v>
      </c>
      <c r="E20" s="5">
        <v>23000</v>
      </c>
      <c r="F20" s="5" t="str">
        <f t="shared" si="0"/>
        <v>Not Eligibile</v>
      </c>
    </row>
    <row r="21" spans="2:18">
      <c r="B21" s="5" t="s">
        <v>109</v>
      </c>
      <c r="C21" s="5" t="s">
        <v>116</v>
      </c>
      <c r="D21" s="5" t="s">
        <v>122</v>
      </c>
      <c r="E21" s="5">
        <v>23000</v>
      </c>
      <c r="F21" s="5" t="str">
        <f t="shared" si="0"/>
        <v>Not Eligibile</v>
      </c>
      <c r="H21" t="s">
        <v>222</v>
      </c>
    </row>
    <row r="22" spans="2:18">
      <c r="B22" s="5" t="s">
        <v>110</v>
      </c>
      <c r="C22" s="5" t="s">
        <v>117</v>
      </c>
      <c r="D22" s="5" t="s">
        <v>122</v>
      </c>
      <c r="E22" s="5">
        <v>23000</v>
      </c>
      <c r="F22" s="5" t="str">
        <f t="shared" si="0"/>
        <v>Not Eligibile</v>
      </c>
    </row>
    <row r="23" spans="2:18">
      <c r="B23" s="5" t="s">
        <v>111</v>
      </c>
      <c r="C23" s="5" t="s">
        <v>118</v>
      </c>
      <c r="D23" s="5" t="s">
        <v>122</v>
      </c>
      <c r="E23" s="5">
        <v>23000</v>
      </c>
      <c r="F23" s="5" t="str">
        <f t="shared" si="0"/>
        <v>Not Eligibile</v>
      </c>
      <c r="H23" t="s">
        <v>6</v>
      </c>
      <c r="I23" s="33">
        <f>IF(VLOOKUP(B12,B6:F24,4,FALSE)&lt;25000,VLOOKUP(B12,B5:F23,4,FALSE)*1.1,VLOOKUP(B12,B5:F23,4,FALSE))</f>
        <v>25300.000000000004</v>
      </c>
      <c r="J23" t="s">
        <v>105</v>
      </c>
      <c r="K23" s="32">
        <f>IF(VLOOKUP(B17,B6:F24,4,FALSE)&lt;25000,VLOOKUP(B17,B5:F23,4,FALSE)*1.1,VLOOKUP(B17,B5:F23,4,FALSE))</f>
        <v>26400.000000000004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8"/>
  <sheetViews>
    <sheetView topLeftCell="A3" zoomScale="90" zoomScaleNormal="90" workbookViewId="0">
      <selection activeCell="L6" sqref="L6"/>
    </sheetView>
  </sheetViews>
  <sheetFormatPr defaultRowHeight="15"/>
  <cols>
    <col min="10" max="10" width="12.42578125" bestFit="1" customWidth="1"/>
  </cols>
  <sheetData>
    <row r="1" spans="1:22">
      <c r="A1" s="27" t="s">
        <v>198</v>
      </c>
      <c r="B1" s="27"/>
      <c r="C1" s="27"/>
      <c r="D1" s="27"/>
      <c r="E1" s="27"/>
      <c r="F1" s="27"/>
      <c r="G1" s="27"/>
    </row>
    <row r="2" spans="1:22">
      <c r="A2" s="27" t="s">
        <v>195</v>
      </c>
      <c r="B2" s="27"/>
      <c r="C2" s="27"/>
      <c r="D2" s="27"/>
      <c r="E2" s="27"/>
      <c r="F2" s="27"/>
      <c r="G2" s="27"/>
    </row>
    <row r="6" spans="1:22" ht="30">
      <c r="E6" s="3"/>
      <c r="F6" s="3"/>
      <c r="G6" s="3"/>
      <c r="H6" s="3"/>
      <c r="I6" s="3"/>
      <c r="K6" s="12" t="s">
        <v>124</v>
      </c>
      <c r="L6" s="12" t="s">
        <v>125</v>
      </c>
      <c r="M6" s="12" t="s">
        <v>126</v>
      </c>
      <c r="O6" s="3"/>
      <c r="P6" s="3"/>
    </row>
    <row r="7" spans="1:22">
      <c r="K7" s="13" t="s">
        <v>127</v>
      </c>
      <c r="L7" s="13" t="s">
        <v>128</v>
      </c>
      <c r="M7" s="13" t="s">
        <v>129</v>
      </c>
    </row>
    <row r="8" spans="1:22">
      <c r="K8" s="13" t="s">
        <v>130</v>
      </c>
      <c r="L8" s="13" t="s">
        <v>131</v>
      </c>
      <c r="M8" s="13" t="s">
        <v>129</v>
      </c>
    </row>
    <row r="10" spans="1:22" ht="21"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21">
      <c r="D11" s="3" t="s">
        <v>132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3" spans="1:22" ht="30">
      <c r="H13" s="12" t="s">
        <v>124</v>
      </c>
      <c r="I13" s="12" t="s">
        <v>125</v>
      </c>
      <c r="J13" s="12" t="s">
        <v>126</v>
      </c>
    </row>
    <row r="14" spans="1:22" ht="30">
      <c r="H14" s="13" t="s">
        <v>127</v>
      </c>
      <c r="I14" s="13" t="s">
        <v>128</v>
      </c>
      <c r="J14" s="13">
        <v>59000</v>
      </c>
      <c r="M14" s="12" t="s">
        <v>124</v>
      </c>
      <c r="N14" s="12" t="s">
        <v>125</v>
      </c>
      <c r="O14" s="12" t="s">
        <v>126</v>
      </c>
    </row>
    <row r="15" spans="1:22">
      <c r="H15" s="13" t="s">
        <v>130</v>
      </c>
      <c r="I15" s="13" t="s">
        <v>131</v>
      </c>
      <c r="J15" s="13">
        <v>1500</v>
      </c>
      <c r="M15" s="13" t="s">
        <v>127</v>
      </c>
      <c r="N15" s="13" t="s">
        <v>128</v>
      </c>
      <c r="O15" s="13">
        <f>VLOOKUP(H14,H14:J18,3,FALSE)</f>
        <v>59000</v>
      </c>
    </row>
    <row r="16" spans="1:22">
      <c r="H16" s="13" t="s">
        <v>223</v>
      </c>
      <c r="I16" s="14" t="s">
        <v>226</v>
      </c>
      <c r="J16" s="14">
        <v>7500</v>
      </c>
      <c r="M16" s="13" t="s">
        <v>130</v>
      </c>
      <c r="N16" s="13" t="s">
        <v>131</v>
      </c>
      <c r="O16" s="13">
        <f>VLOOKUP(H15,H15:J19,3,FALSE)</f>
        <v>1500</v>
      </c>
    </row>
    <row r="17" spans="8:10">
      <c r="H17" s="13" t="s">
        <v>224</v>
      </c>
      <c r="I17" s="14" t="s">
        <v>227</v>
      </c>
      <c r="J17" s="14">
        <v>37000</v>
      </c>
    </row>
    <row r="18" spans="8:10">
      <c r="H18" s="13" t="s">
        <v>225</v>
      </c>
      <c r="I18" s="14" t="s">
        <v>228</v>
      </c>
      <c r="J18" s="14">
        <v>13000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7"/>
  <sheetViews>
    <sheetView topLeftCell="C3" zoomScale="90" zoomScaleNormal="90" workbookViewId="0">
      <selection activeCell="X15" sqref="X15"/>
    </sheetView>
  </sheetViews>
  <sheetFormatPr defaultRowHeight="15"/>
  <sheetData>
    <row r="1" spans="1:18">
      <c r="A1" s="27" t="s">
        <v>199</v>
      </c>
      <c r="B1" s="27"/>
      <c r="C1" s="27"/>
      <c r="D1" s="27"/>
      <c r="E1" s="27"/>
      <c r="F1" s="27"/>
      <c r="G1" s="27"/>
    </row>
    <row r="2" spans="1:18">
      <c r="A2" s="27" t="s">
        <v>197</v>
      </c>
      <c r="B2" s="27"/>
      <c r="C2" s="27"/>
      <c r="D2" s="27"/>
      <c r="E2" s="27"/>
      <c r="F2" s="27"/>
      <c r="G2" s="27"/>
    </row>
    <row r="5" spans="1:18" ht="15.75">
      <c r="E5" s="6" t="s">
        <v>133</v>
      </c>
      <c r="F5" s="6" t="s">
        <v>134</v>
      </c>
      <c r="G5" s="6" t="s">
        <v>135</v>
      </c>
      <c r="H5" s="6" t="s">
        <v>136</v>
      </c>
      <c r="I5" s="6" t="s">
        <v>137</v>
      </c>
      <c r="J5" s="6" t="s">
        <v>138</v>
      </c>
    </row>
    <row r="6" spans="1:18" ht="15.75">
      <c r="E6" s="5" t="s">
        <v>139</v>
      </c>
      <c r="F6" s="5">
        <v>70</v>
      </c>
      <c r="G6" s="5">
        <v>63</v>
      </c>
      <c r="H6" s="5">
        <v>88</v>
      </c>
      <c r="I6" s="5">
        <v>55</v>
      </c>
      <c r="J6" s="5">
        <f>SUM(F6:I6)</f>
        <v>276</v>
      </c>
      <c r="M6" s="6" t="s">
        <v>133</v>
      </c>
      <c r="N6" s="6" t="s">
        <v>134</v>
      </c>
      <c r="O6" s="6" t="s">
        <v>135</v>
      </c>
      <c r="P6" s="6" t="s">
        <v>136</v>
      </c>
      <c r="Q6" s="6" t="s">
        <v>137</v>
      </c>
      <c r="R6" s="6" t="s">
        <v>138</v>
      </c>
    </row>
    <row r="7" spans="1:18">
      <c r="E7" s="5" t="s">
        <v>8</v>
      </c>
      <c r="F7" s="5">
        <v>75</v>
      </c>
      <c r="G7" s="5">
        <v>34</v>
      </c>
      <c r="H7" s="5">
        <v>75</v>
      </c>
      <c r="I7" s="5">
        <v>36</v>
      </c>
      <c r="J7" s="5">
        <f t="shared" ref="J7:J15" si="0">SUM(F7:I7)</f>
        <v>220</v>
      </c>
      <c r="M7" s="5" t="s">
        <v>10</v>
      </c>
      <c r="N7" s="5">
        <f>HLOOKUP("Ayub",J22:S27,2,FALSE)</f>
        <v>47</v>
      </c>
      <c r="O7" s="5">
        <f>HLOOKUP("Ayub",J22:S27,3,FALSE)</f>
        <v>66</v>
      </c>
      <c r="P7" s="5">
        <f>HLOOKUP("Ayub",J22:S27,4,FALSE)</f>
        <v>87</v>
      </c>
      <c r="Q7" s="5">
        <f>HLOOKUP("Ayub",J22:S27,5,FALSE)</f>
        <v>100</v>
      </c>
      <c r="R7" s="5">
        <f>HLOOKUP("Ayub",J22:S27,6,FALSE)</f>
        <v>300</v>
      </c>
    </row>
    <row r="8" spans="1:18">
      <c r="E8" s="5" t="s">
        <v>140</v>
      </c>
      <c r="F8" s="5">
        <v>45</v>
      </c>
      <c r="G8" s="5">
        <v>87</v>
      </c>
      <c r="H8" s="5">
        <v>63</v>
      </c>
      <c r="I8" s="5">
        <v>88</v>
      </c>
      <c r="J8" s="5">
        <f t="shared" si="0"/>
        <v>283</v>
      </c>
      <c r="M8" s="14" t="s">
        <v>144</v>
      </c>
      <c r="N8" s="14">
        <f>HLOOKUP("Monika",J22:S27,2,FALSE)</f>
        <v>96</v>
      </c>
      <c r="O8" s="14">
        <f>HLOOKUP("Monika",J22:S27,3,FALSE)</f>
        <v>98</v>
      </c>
      <c r="P8" s="14">
        <f>HLOOKUP("Monika",J22:S27,4,FALSE)</f>
        <v>25</v>
      </c>
      <c r="Q8" s="14">
        <f>HLOOKUP("Monika",J22:S27,5,FALSE)</f>
        <v>82</v>
      </c>
      <c r="R8" s="14">
        <f>HLOOKUP("Monika",J22:S27,6,FALSE)</f>
        <v>301</v>
      </c>
    </row>
    <row r="9" spans="1:18">
      <c r="E9" s="5" t="s">
        <v>141</v>
      </c>
      <c r="F9" s="5">
        <v>60</v>
      </c>
      <c r="G9" s="5">
        <v>97</v>
      </c>
      <c r="H9" s="5">
        <v>56</v>
      </c>
      <c r="I9" s="5">
        <v>78</v>
      </c>
      <c r="J9" s="5">
        <f t="shared" si="0"/>
        <v>291</v>
      </c>
      <c r="M9" s="14" t="s">
        <v>145</v>
      </c>
      <c r="N9" s="14">
        <f>HLOOKUP("Elizebath",J22:S27,2,FALSE)</f>
        <v>78</v>
      </c>
      <c r="O9" s="14">
        <f>HLOOKUP("Elizebath",J22:S27,3,FALSE)</f>
        <v>48</v>
      </c>
      <c r="P9" s="14">
        <f>HLOOKUP("Elizebath",J22:S27,4,FALSE)</f>
        <v>47</v>
      </c>
      <c r="Q9" s="14">
        <f>HLOOKUP("Elizebath",J22:S27,5,FALSE)</f>
        <v>63</v>
      </c>
      <c r="R9" s="14">
        <f>HLOOKUP("Elizebath",J22:S27,6,FALSE)</f>
        <v>236</v>
      </c>
    </row>
    <row r="10" spans="1:18">
      <c r="E10" s="5" t="s">
        <v>142</v>
      </c>
      <c r="F10" s="5">
        <v>52</v>
      </c>
      <c r="G10" s="5">
        <v>58</v>
      </c>
      <c r="H10" s="5">
        <v>59</v>
      </c>
      <c r="I10" s="5">
        <v>73</v>
      </c>
      <c r="J10" s="5">
        <f t="shared" si="0"/>
        <v>242</v>
      </c>
    </row>
    <row r="11" spans="1:18">
      <c r="E11" s="5" t="s">
        <v>10</v>
      </c>
      <c r="F11" s="5">
        <v>47</v>
      </c>
      <c r="G11" s="5">
        <v>66</v>
      </c>
      <c r="H11" s="5">
        <v>87</v>
      </c>
      <c r="I11" s="5">
        <v>100</v>
      </c>
      <c r="J11" s="5">
        <f t="shared" si="0"/>
        <v>300</v>
      </c>
      <c r="L11" t="s">
        <v>242</v>
      </c>
    </row>
    <row r="12" spans="1:18">
      <c r="E12" s="5" t="s">
        <v>143</v>
      </c>
      <c r="F12" s="5">
        <v>82</v>
      </c>
      <c r="G12" s="5">
        <v>33</v>
      </c>
      <c r="H12" s="5">
        <v>44</v>
      </c>
      <c r="I12" s="5">
        <v>99</v>
      </c>
      <c r="J12" s="5">
        <f t="shared" si="0"/>
        <v>258</v>
      </c>
      <c r="N12" s="43" t="s">
        <v>141</v>
      </c>
      <c r="O12" s="43">
        <f>HLOOKUP("Biju",J22:S27,2,FALSE)</f>
        <v>60</v>
      </c>
    </row>
    <row r="13" spans="1:18">
      <c r="E13" s="5" t="s">
        <v>144</v>
      </c>
      <c r="F13" s="5">
        <v>96</v>
      </c>
      <c r="G13" s="5">
        <v>98</v>
      </c>
      <c r="H13" s="5">
        <v>25</v>
      </c>
      <c r="I13" s="5">
        <v>82</v>
      </c>
      <c r="J13" s="5">
        <f t="shared" si="0"/>
        <v>301</v>
      </c>
    </row>
    <row r="14" spans="1:18">
      <c r="E14" s="5" t="s">
        <v>100</v>
      </c>
      <c r="F14" s="5">
        <v>90</v>
      </c>
      <c r="G14" s="5">
        <v>54</v>
      </c>
      <c r="H14" s="5">
        <v>69</v>
      </c>
      <c r="I14" s="5">
        <v>70</v>
      </c>
      <c r="J14" s="5">
        <f t="shared" si="0"/>
        <v>283</v>
      </c>
    </row>
    <row r="15" spans="1:18">
      <c r="E15" s="5" t="s">
        <v>145</v>
      </c>
      <c r="F15" s="5">
        <v>78</v>
      </c>
      <c r="G15" s="5">
        <v>48</v>
      </c>
      <c r="H15" s="5">
        <v>47</v>
      </c>
      <c r="I15" s="5">
        <v>63</v>
      </c>
      <c r="J15" s="5">
        <f t="shared" si="0"/>
        <v>236</v>
      </c>
      <c r="L15" t="s">
        <v>243</v>
      </c>
    </row>
    <row r="16" spans="1:18">
      <c r="N16" s="46" t="s">
        <v>99</v>
      </c>
      <c r="O16" s="44" t="str">
        <f>IFERROR(HLOOKUP("Sree", J22:S27, 2, FALSE), "Student not available")</f>
        <v>Student not available</v>
      </c>
      <c r="P16" s="44"/>
      <c r="Q16" s="44"/>
      <c r="R16" s="45"/>
    </row>
    <row r="19" spans="7:19" ht="21">
      <c r="G19" s="3" t="s">
        <v>146</v>
      </c>
    </row>
    <row r="22" spans="7:19" ht="15.75">
      <c r="I22" s="6" t="s">
        <v>133</v>
      </c>
      <c r="J22" s="5" t="s">
        <v>139</v>
      </c>
      <c r="K22" s="5" t="s">
        <v>8</v>
      </c>
      <c r="L22" s="5" t="s">
        <v>140</v>
      </c>
      <c r="M22" s="5" t="s">
        <v>141</v>
      </c>
      <c r="N22" s="5" t="s">
        <v>142</v>
      </c>
      <c r="O22" s="5" t="s">
        <v>10</v>
      </c>
      <c r="P22" s="5" t="s">
        <v>143</v>
      </c>
      <c r="Q22" s="5" t="s">
        <v>144</v>
      </c>
      <c r="R22" s="5" t="s">
        <v>100</v>
      </c>
      <c r="S22" s="5" t="s">
        <v>145</v>
      </c>
    </row>
    <row r="23" spans="7:19" ht="15.75">
      <c r="I23" s="6" t="s">
        <v>134</v>
      </c>
      <c r="J23" s="5">
        <v>70</v>
      </c>
      <c r="K23" s="5">
        <v>75</v>
      </c>
      <c r="L23" s="5">
        <v>45</v>
      </c>
      <c r="M23" s="5">
        <v>60</v>
      </c>
      <c r="N23" s="5">
        <v>52</v>
      </c>
      <c r="O23" s="5">
        <v>47</v>
      </c>
      <c r="P23" s="5">
        <v>82</v>
      </c>
      <c r="Q23" s="5">
        <v>96</v>
      </c>
      <c r="R23" s="5">
        <v>90</v>
      </c>
      <c r="S23" s="5">
        <v>78</v>
      </c>
    </row>
    <row r="24" spans="7:19" ht="15.75">
      <c r="I24" s="6" t="s">
        <v>135</v>
      </c>
      <c r="J24" s="5">
        <v>63</v>
      </c>
      <c r="K24" s="5">
        <v>34</v>
      </c>
      <c r="L24" s="5">
        <v>87</v>
      </c>
      <c r="M24" s="5">
        <v>97</v>
      </c>
      <c r="N24" s="5">
        <v>58</v>
      </c>
      <c r="O24" s="5">
        <v>66</v>
      </c>
      <c r="P24" s="5">
        <v>33</v>
      </c>
      <c r="Q24" s="5">
        <v>98</v>
      </c>
      <c r="R24" s="5">
        <v>54</v>
      </c>
      <c r="S24" s="5">
        <v>48</v>
      </c>
    </row>
    <row r="25" spans="7:19" ht="15.75">
      <c r="I25" s="6" t="s">
        <v>136</v>
      </c>
      <c r="J25" s="5">
        <v>88</v>
      </c>
      <c r="K25" s="5">
        <v>75</v>
      </c>
      <c r="L25" s="5">
        <v>63</v>
      </c>
      <c r="M25" s="5">
        <v>56</v>
      </c>
      <c r="N25" s="5">
        <v>59</v>
      </c>
      <c r="O25" s="5">
        <v>87</v>
      </c>
      <c r="P25" s="5">
        <v>44</v>
      </c>
      <c r="Q25" s="5">
        <v>25</v>
      </c>
      <c r="R25" s="5">
        <v>69</v>
      </c>
      <c r="S25" s="5">
        <v>47</v>
      </c>
    </row>
    <row r="26" spans="7:19" ht="15.75">
      <c r="I26" s="6" t="s">
        <v>137</v>
      </c>
      <c r="J26" s="5">
        <v>55</v>
      </c>
      <c r="K26" s="5">
        <v>36</v>
      </c>
      <c r="L26" s="5">
        <v>88</v>
      </c>
      <c r="M26" s="5">
        <v>78</v>
      </c>
      <c r="N26" s="5">
        <v>73</v>
      </c>
      <c r="O26" s="5">
        <v>100</v>
      </c>
      <c r="P26" s="5">
        <v>99</v>
      </c>
      <c r="Q26" s="5">
        <v>82</v>
      </c>
      <c r="R26" s="5">
        <v>70</v>
      </c>
      <c r="S26" s="5">
        <v>63</v>
      </c>
    </row>
    <row r="27" spans="7:19" ht="15.75">
      <c r="I27" s="6" t="s">
        <v>138</v>
      </c>
      <c r="J27" s="5">
        <f t="shared" ref="J27:S27" si="1">SUM(J23:J26)</f>
        <v>276</v>
      </c>
      <c r="K27" s="5">
        <f t="shared" si="1"/>
        <v>220</v>
      </c>
      <c r="L27" s="5">
        <f t="shared" si="1"/>
        <v>283</v>
      </c>
      <c r="M27" s="5">
        <f t="shared" si="1"/>
        <v>291</v>
      </c>
      <c r="N27" s="5">
        <f t="shared" si="1"/>
        <v>242</v>
      </c>
      <c r="O27" s="5">
        <f t="shared" si="1"/>
        <v>300</v>
      </c>
      <c r="P27" s="5">
        <f t="shared" si="1"/>
        <v>258</v>
      </c>
      <c r="Q27" s="5">
        <f t="shared" si="1"/>
        <v>301</v>
      </c>
      <c r="R27" s="5">
        <f t="shared" si="1"/>
        <v>283</v>
      </c>
      <c r="S27" s="5">
        <f t="shared" si="1"/>
        <v>236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I13" sqref="I13"/>
    </sheetView>
  </sheetViews>
  <sheetFormatPr defaultRowHeight="15"/>
  <cols>
    <col min="6" max="6" width="15.140625" customWidth="1"/>
    <col min="9" max="9" width="11" customWidth="1"/>
  </cols>
  <sheetData>
    <row r="1" spans="1:13">
      <c r="A1" s="27" t="s">
        <v>200</v>
      </c>
      <c r="B1" s="27"/>
      <c r="C1" s="27"/>
      <c r="D1" s="27"/>
      <c r="E1" s="27"/>
      <c r="F1" s="27"/>
      <c r="G1" s="27"/>
    </row>
    <row r="2" spans="1:13">
      <c r="A2" s="27" t="s">
        <v>201</v>
      </c>
      <c r="B2" s="27"/>
      <c r="C2" s="27"/>
      <c r="D2" s="27"/>
      <c r="E2" s="27"/>
      <c r="F2" s="27"/>
      <c r="G2" s="27"/>
    </row>
    <row r="8" spans="1:13" ht="18.75">
      <c r="E8" s="15" t="s">
        <v>149</v>
      </c>
      <c r="F8" s="9"/>
      <c r="G8" s="9"/>
      <c r="H8" s="9"/>
      <c r="I8" s="9"/>
      <c r="J8" s="9"/>
      <c r="K8" s="9"/>
      <c r="M8" t="s">
        <v>23</v>
      </c>
    </row>
    <row r="9" spans="1:13" ht="18.75">
      <c r="E9" s="9" t="s">
        <v>147</v>
      </c>
      <c r="F9" s="9"/>
      <c r="G9" s="9"/>
      <c r="H9" s="9"/>
      <c r="I9" s="9"/>
      <c r="J9" s="9"/>
      <c r="K9" s="9"/>
    </row>
    <row r="10" spans="1:13" ht="18.75">
      <c r="E10" s="9" t="s">
        <v>148</v>
      </c>
      <c r="F10" s="9"/>
      <c r="G10" s="9"/>
      <c r="H10" s="9"/>
      <c r="I10" s="9"/>
      <c r="J10" s="9"/>
      <c r="K10" s="9"/>
    </row>
    <row r="11" spans="1:13" ht="18.75">
      <c r="E11" s="9"/>
      <c r="F11" s="9"/>
      <c r="G11" s="9"/>
      <c r="H11" s="9"/>
      <c r="I11" s="9"/>
      <c r="J11" s="9"/>
      <c r="K11" s="9"/>
    </row>
    <row r="12" spans="1:13">
      <c r="F12" s="14" t="s">
        <v>232</v>
      </c>
      <c r="G12" s="14" t="s">
        <v>233</v>
      </c>
      <c r="H12" s="14" t="s">
        <v>234</v>
      </c>
      <c r="I12" s="14" t="s">
        <v>235</v>
      </c>
      <c r="J12" s="14" t="s">
        <v>236</v>
      </c>
      <c r="K12" s="14" t="s">
        <v>237</v>
      </c>
      <c r="L12" s="14" t="s">
        <v>238</v>
      </c>
      <c r="M12" s="14" t="s">
        <v>239</v>
      </c>
    </row>
    <row r="13" spans="1:13">
      <c r="F13" s="14" t="s">
        <v>240</v>
      </c>
      <c r="G13" s="14"/>
      <c r="H13" s="14"/>
      <c r="I13" s="14"/>
      <c r="J13" s="14"/>
      <c r="K13" s="14"/>
      <c r="L13" s="14"/>
      <c r="M13" s="14"/>
    </row>
    <row r="14" spans="1:13">
      <c r="F14" s="14" t="s">
        <v>241</v>
      </c>
      <c r="G14" s="14"/>
      <c r="H14" s="14"/>
      <c r="I14" s="14"/>
      <c r="J14" s="14"/>
      <c r="K14" s="14"/>
      <c r="L14" s="14"/>
      <c r="M1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1:AC18"/>
  <sheetViews>
    <sheetView tabSelected="1" topLeftCell="B1" workbookViewId="0">
      <selection activeCell="M18" sqref="M18"/>
    </sheetView>
  </sheetViews>
  <sheetFormatPr defaultRowHeight="15"/>
  <cols>
    <col min="21" max="21" width="5.7109375" customWidth="1"/>
    <col min="22" max="29" width="9.140625" hidden="1" customWidth="1"/>
  </cols>
  <sheetData>
    <row r="1" spans="4:14">
      <c r="D1" s="27" t="s">
        <v>202</v>
      </c>
      <c r="E1" s="27"/>
      <c r="F1" s="27"/>
      <c r="G1" s="27"/>
      <c r="H1" s="27"/>
      <c r="I1" s="27"/>
      <c r="J1" s="27"/>
    </row>
    <row r="2" spans="4:14">
      <c r="D2" s="27" t="s">
        <v>203</v>
      </c>
      <c r="E2" s="27"/>
      <c r="F2" s="27"/>
      <c r="G2" s="27"/>
      <c r="H2" s="27"/>
      <c r="I2" s="27"/>
      <c r="J2" s="27"/>
    </row>
    <row r="5" spans="4:14">
      <c r="E5" s="14" t="s">
        <v>67</v>
      </c>
      <c r="F5" s="14" t="s">
        <v>69</v>
      </c>
      <c r="G5" s="14" t="s">
        <v>150</v>
      </c>
      <c r="H5" s="14" t="s">
        <v>151</v>
      </c>
      <c r="I5" s="14" t="s">
        <v>152</v>
      </c>
      <c r="L5" s="14" t="s">
        <v>67</v>
      </c>
      <c r="M5" s="14" t="s">
        <v>150</v>
      </c>
      <c r="N5" s="14" t="s">
        <v>152</v>
      </c>
    </row>
    <row r="6" spans="4:14">
      <c r="E6" s="14" t="s">
        <v>74</v>
      </c>
      <c r="F6" s="14">
        <v>22</v>
      </c>
      <c r="G6" s="14">
        <v>44</v>
      </c>
      <c r="H6" s="14">
        <v>110</v>
      </c>
      <c r="I6" s="14">
        <v>220</v>
      </c>
      <c r="L6" s="14" t="s">
        <v>76</v>
      </c>
      <c r="M6" s="14">
        <f>INDEX(G6:G15, MATCH("Salt", E6:E15, 0))</f>
        <v>36</v>
      </c>
      <c r="N6" s="14">
        <f>INDEX(I6:I15, MATCH("Salt", E6:E15, 0))</f>
        <v>180</v>
      </c>
    </row>
    <row r="7" spans="4:14">
      <c r="E7" s="14" t="s">
        <v>78</v>
      </c>
      <c r="F7" s="14">
        <v>122</v>
      </c>
      <c r="G7" s="14">
        <v>244</v>
      </c>
      <c r="H7" s="14">
        <v>610</v>
      </c>
      <c r="I7" s="14">
        <v>1220</v>
      </c>
      <c r="L7" s="14" t="s">
        <v>155</v>
      </c>
      <c r="M7" s="14">
        <f>INDEX(G6:G15, MATCH("Tamarind", E6:E15, 0))</f>
        <v>140</v>
      </c>
      <c r="N7" s="14">
        <f>INDEX(I6:I15, MATCH("Tamarind", E6:E15, 0))</f>
        <v>700</v>
      </c>
    </row>
    <row r="8" spans="4:14">
      <c r="E8" s="14" t="s">
        <v>75</v>
      </c>
      <c r="F8" s="14">
        <v>50</v>
      </c>
      <c r="G8" s="14">
        <v>100</v>
      </c>
      <c r="H8" s="14">
        <v>250</v>
      </c>
      <c r="I8" s="14">
        <v>500</v>
      </c>
      <c r="L8" s="34" t="s">
        <v>78</v>
      </c>
      <c r="M8" s="14">
        <f>INDEX(G6:G15, MATCH("Oil", E6:E15, 0))</f>
        <v>244</v>
      </c>
      <c r="N8" s="14">
        <f>INDEX(I6:I15, MATCH("Oil", E6:E15, 0))</f>
        <v>1220</v>
      </c>
    </row>
    <row r="9" spans="4:14">
      <c r="E9" s="14" t="s">
        <v>73</v>
      </c>
      <c r="F9" s="14">
        <v>68</v>
      </c>
      <c r="G9" s="14">
        <v>136</v>
      </c>
      <c r="H9" s="14">
        <v>340</v>
      </c>
      <c r="I9" s="14">
        <v>680</v>
      </c>
      <c r="L9" s="34" t="s">
        <v>75</v>
      </c>
      <c r="M9" s="14">
        <f>INDEX(G6:G15, MATCH("Sugar", E6:E15, 0))</f>
        <v>100</v>
      </c>
      <c r="N9" s="14">
        <f>INDEX(I6:I15, MATCH("Sugar", E6:E15, 0))</f>
        <v>500</v>
      </c>
    </row>
    <row r="10" spans="4:14">
      <c r="E10" s="14" t="s">
        <v>76</v>
      </c>
      <c r="F10" s="14">
        <v>18</v>
      </c>
      <c r="G10" s="14">
        <v>36</v>
      </c>
      <c r="H10" s="14">
        <v>90</v>
      </c>
      <c r="I10" s="14">
        <v>180</v>
      </c>
      <c r="L10" s="34" t="s">
        <v>73</v>
      </c>
      <c r="M10" s="14">
        <f>INDEX(G6:G15, MATCH("Rice", E6:E15, 0))</f>
        <v>136</v>
      </c>
      <c r="N10" s="14">
        <f>INDEX(I6:I15, MATCH("Rice", E6:E15, 0))</f>
        <v>680</v>
      </c>
    </row>
    <row r="11" spans="4:14">
      <c r="E11" s="14" t="s">
        <v>153</v>
      </c>
      <c r="F11" s="14">
        <v>50</v>
      </c>
      <c r="G11" s="14">
        <v>100</v>
      </c>
      <c r="H11" s="14">
        <v>250</v>
      </c>
      <c r="I11" s="14">
        <v>500</v>
      </c>
    </row>
    <row r="12" spans="4:14">
      <c r="E12" s="14" t="s">
        <v>154</v>
      </c>
      <c r="F12" s="14">
        <v>20</v>
      </c>
      <c r="G12" s="14">
        <v>40</v>
      </c>
      <c r="H12" s="14">
        <v>100</v>
      </c>
      <c r="I12" s="14">
        <v>200</v>
      </c>
    </row>
    <row r="13" spans="4:14">
      <c r="E13" s="14" t="s">
        <v>81</v>
      </c>
      <c r="F13" s="14">
        <v>100</v>
      </c>
      <c r="G13" s="14">
        <v>200</v>
      </c>
      <c r="H13" s="14">
        <v>500</v>
      </c>
      <c r="I13" s="14">
        <v>1000</v>
      </c>
    </row>
    <row r="14" spans="4:14">
      <c r="E14" s="14" t="s">
        <v>155</v>
      </c>
      <c r="F14" s="14">
        <v>70</v>
      </c>
      <c r="G14" s="14">
        <v>140</v>
      </c>
      <c r="H14" s="14">
        <v>350</v>
      </c>
      <c r="I14" s="14">
        <v>700</v>
      </c>
      <c r="K14" t="s">
        <v>248</v>
      </c>
    </row>
    <row r="15" spans="4:14">
      <c r="E15" s="14" t="s">
        <v>79</v>
      </c>
      <c r="F15" s="14">
        <v>20</v>
      </c>
      <c r="G15" s="14">
        <v>40</v>
      </c>
      <c r="H15" s="14">
        <v>100</v>
      </c>
      <c r="I15" s="14">
        <v>200</v>
      </c>
      <c r="K15" t="s">
        <v>249</v>
      </c>
    </row>
    <row r="16" spans="4:14">
      <c r="K16" t="s">
        <v>250</v>
      </c>
    </row>
    <row r="18" spans="8:16" ht="21">
      <c r="H18" s="3"/>
      <c r="I18" s="3"/>
      <c r="J18" s="3"/>
      <c r="K18" s="3"/>
      <c r="L18" s="50" t="s">
        <v>75</v>
      </c>
      <c r="M18" s="49">
        <f>INDEX(G6:I15, MATCH("Sugar", E6:E15, 0), MATCH("5 kg", G5:I5, 0))</f>
        <v>250</v>
      </c>
      <c r="N18" s="3"/>
      <c r="O18" s="3"/>
      <c r="P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39"/>
  <sheetViews>
    <sheetView topLeftCell="B20" zoomScale="90" zoomScaleNormal="90" workbookViewId="0">
      <selection activeCell="T17" sqref="T17"/>
    </sheetView>
  </sheetViews>
  <sheetFormatPr defaultRowHeight="15"/>
  <cols>
    <col min="11" max="11" width="13.7109375" customWidth="1"/>
    <col min="12" max="12" width="21.140625" customWidth="1"/>
  </cols>
  <sheetData>
    <row r="1" spans="1:21">
      <c r="A1" s="27" t="s">
        <v>211</v>
      </c>
      <c r="B1" s="27"/>
      <c r="C1" s="27"/>
      <c r="D1" s="27"/>
      <c r="E1" s="27"/>
      <c r="F1" s="27"/>
      <c r="G1" s="27"/>
    </row>
    <row r="2" spans="1:21">
      <c r="A2" s="27" t="s">
        <v>210</v>
      </c>
      <c r="B2" s="27"/>
      <c r="C2" s="27"/>
      <c r="D2" s="27"/>
      <c r="E2" s="27"/>
      <c r="F2" s="27"/>
      <c r="G2" s="27"/>
    </row>
    <row r="3" spans="1:21" ht="18.75">
      <c r="B3" s="19" t="s">
        <v>156</v>
      </c>
      <c r="C3" s="20"/>
      <c r="D3" s="20"/>
      <c r="E3" s="20"/>
      <c r="F3" s="20"/>
      <c r="G3" s="20"/>
      <c r="J3" s="16" t="s">
        <v>162</v>
      </c>
    </row>
    <row r="4" spans="1:21" ht="18.75">
      <c r="B4" s="20"/>
      <c r="C4" s="20"/>
      <c r="D4" s="20"/>
      <c r="E4" s="20"/>
      <c r="F4" s="20"/>
      <c r="G4" s="20"/>
    </row>
    <row r="5" spans="1:21" ht="20.25">
      <c r="B5" s="21" t="s">
        <v>158</v>
      </c>
      <c r="C5" s="20"/>
      <c r="D5" s="35"/>
      <c r="E5" s="20"/>
      <c r="F5" s="20"/>
      <c r="G5" s="20"/>
      <c r="J5" s="58" t="s">
        <v>206</v>
      </c>
      <c r="K5" s="58"/>
      <c r="L5" s="58"/>
      <c r="M5" s="20"/>
      <c r="N5" s="20"/>
      <c r="O5" s="20"/>
      <c r="P5" s="20"/>
      <c r="Q5" s="20"/>
      <c r="R5" s="20"/>
      <c r="S5" s="20"/>
    </row>
    <row r="6" spans="1:21" ht="20.25">
      <c r="B6" s="20" t="s">
        <v>159</v>
      </c>
      <c r="C6" s="20"/>
      <c r="D6" s="20"/>
      <c r="E6" s="20"/>
      <c r="F6" s="20"/>
      <c r="G6" s="20"/>
      <c r="J6" s="20" t="s">
        <v>207</v>
      </c>
      <c r="K6" s="20"/>
      <c r="L6" s="20"/>
      <c r="M6" s="20"/>
      <c r="N6" s="20"/>
      <c r="O6" s="20"/>
      <c r="P6" s="20"/>
      <c r="Q6" s="20"/>
      <c r="R6" s="20"/>
      <c r="S6" s="20"/>
    </row>
    <row r="7" spans="1:21" ht="18.75">
      <c r="B7" s="36" t="s">
        <v>229</v>
      </c>
      <c r="C7" s="36">
        <f>LEN("Alexander")</f>
        <v>9</v>
      </c>
      <c r="D7" s="20"/>
      <c r="E7" s="20"/>
      <c r="F7" s="20"/>
      <c r="G7" s="20"/>
      <c r="J7" s="20"/>
      <c r="K7" s="36" t="s">
        <v>229</v>
      </c>
      <c r="L7" s="36" t="str">
        <f>TRIM( " Hello World ")</f>
        <v>Hello World</v>
      </c>
      <c r="M7" s="36"/>
      <c r="N7" s="20"/>
      <c r="O7" s="20"/>
      <c r="P7" s="20"/>
      <c r="Q7" s="20"/>
      <c r="R7" s="20"/>
      <c r="S7" s="20"/>
    </row>
    <row r="8" spans="1:21" ht="20.25">
      <c r="B8" s="21" t="s">
        <v>186</v>
      </c>
      <c r="C8" s="20"/>
      <c r="D8" s="20"/>
      <c r="E8" s="20"/>
      <c r="F8" s="20"/>
      <c r="G8" s="20"/>
      <c r="J8" s="20" t="s">
        <v>170</v>
      </c>
      <c r="K8" s="20"/>
      <c r="L8" s="20"/>
      <c r="M8" s="20"/>
      <c r="N8" s="20"/>
      <c r="O8" s="20"/>
      <c r="P8" s="20"/>
      <c r="Q8" s="20"/>
      <c r="R8" s="20"/>
      <c r="S8" s="20"/>
    </row>
    <row r="9" spans="1:21" ht="18.75">
      <c r="B9" s="20" t="s">
        <v>157</v>
      </c>
      <c r="C9" s="20"/>
      <c r="D9" s="20"/>
      <c r="E9" s="20"/>
      <c r="F9" s="20"/>
      <c r="G9" s="20"/>
      <c r="J9" s="20" t="s">
        <v>169</v>
      </c>
      <c r="K9" s="20"/>
      <c r="L9" s="20"/>
      <c r="M9" s="20"/>
      <c r="N9" s="20"/>
      <c r="O9" s="20"/>
      <c r="P9" s="20"/>
      <c r="Q9" s="20"/>
      <c r="R9" s="20"/>
      <c r="S9" s="20"/>
    </row>
    <row r="10" spans="1:21" ht="18.75">
      <c r="B10" s="36" t="s">
        <v>229</v>
      </c>
      <c r="C10" s="36">
        <f>LEN("Business Analyst")</f>
        <v>16</v>
      </c>
      <c r="D10" s="20"/>
      <c r="E10" s="20"/>
      <c r="F10" s="20"/>
      <c r="G10" s="20"/>
      <c r="K10" s="48" t="s">
        <v>244</v>
      </c>
      <c r="L10" s="48" t="s">
        <v>246</v>
      </c>
    </row>
    <row r="11" spans="1:21" ht="20.25">
      <c r="B11" s="21" t="s">
        <v>160</v>
      </c>
      <c r="C11" s="20"/>
      <c r="D11" s="20"/>
      <c r="E11" s="20"/>
      <c r="F11" s="20"/>
      <c r="G11" s="20"/>
      <c r="K11" s="14" t="s">
        <v>245</v>
      </c>
      <c r="L11" s="47" t="str">
        <f>TRIM(K11)</f>
        <v>Sree Suja</v>
      </c>
    </row>
    <row r="12" spans="1:21" ht="20.25">
      <c r="B12" s="20" t="s">
        <v>161</v>
      </c>
      <c r="C12" s="20"/>
      <c r="D12" s="20"/>
      <c r="E12" s="20"/>
      <c r="F12" s="20"/>
      <c r="G12" s="20"/>
      <c r="K12" s="47" t="s">
        <v>247</v>
      </c>
      <c r="L12" s="14" t="str">
        <f>TRIM(K12)</f>
        <v>Sree</v>
      </c>
      <c r="M12" s="21"/>
      <c r="N12" s="21"/>
      <c r="O12" s="21"/>
      <c r="P12" s="21"/>
      <c r="Q12" s="21"/>
      <c r="R12" s="21"/>
      <c r="S12" s="21"/>
      <c r="T12" s="21"/>
      <c r="U12" s="20"/>
    </row>
    <row r="13" spans="1:21" ht="18.75">
      <c r="B13" s="36" t="s">
        <v>229</v>
      </c>
      <c r="C13" s="36"/>
      <c r="D13" s="36"/>
      <c r="E13" s="20"/>
      <c r="F13" s="20"/>
      <c r="G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0"/>
    </row>
    <row r="14" spans="1:21" ht="18.75">
      <c r="B14" s="36" t="s">
        <v>230</v>
      </c>
      <c r="C14" s="36"/>
      <c r="D14" s="37">
        <f>LEN("Data Science ")</f>
        <v>13</v>
      </c>
      <c r="J14" s="16" t="s">
        <v>208</v>
      </c>
      <c r="P14" s="21"/>
      <c r="Q14" s="21"/>
      <c r="R14" s="21"/>
      <c r="S14" s="21"/>
      <c r="T14" s="21"/>
      <c r="U14" s="20"/>
    </row>
    <row r="15" spans="1:21" ht="18.75">
      <c r="B15" s="36" t="s">
        <v>231</v>
      </c>
      <c r="C15" s="37"/>
      <c r="D15" s="37">
        <f>LEN("Data Science")</f>
        <v>12</v>
      </c>
      <c r="P15" s="21"/>
      <c r="Q15" s="21"/>
      <c r="R15" s="21"/>
      <c r="S15" s="21"/>
      <c r="T15" s="21"/>
      <c r="U15" s="20"/>
    </row>
    <row r="16" spans="1:21" ht="18.75">
      <c r="B16" s="16" t="s">
        <v>163</v>
      </c>
      <c r="D16" s="20"/>
      <c r="E16" s="20"/>
      <c r="J16" s="57" t="s">
        <v>173</v>
      </c>
      <c r="K16" s="57"/>
      <c r="L16" s="57"/>
      <c r="M16" s="57"/>
      <c r="N16" s="57"/>
      <c r="O16" s="57"/>
      <c r="P16" s="57"/>
      <c r="Q16" s="21"/>
      <c r="R16" s="21"/>
      <c r="S16" s="21"/>
      <c r="T16" s="21"/>
      <c r="U16" s="20"/>
    </row>
    <row r="17" spans="2:21" ht="18.75">
      <c r="C17" s="20"/>
      <c r="D17" s="20"/>
      <c r="E17" s="20"/>
      <c r="J17" s="20" t="s">
        <v>165</v>
      </c>
      <c r="K17" s="20"/>
      <c r="L17" s="20"/>
      <c r="M17" s="20"/>
      <c r="N17" s="20"/>
      <c r="O17" s="20"/>
      <c r="P17" s="21"/>
      <c r="Q17" s="21"/>
      <c r="R17" s="21"/>
      <c r="S17" s="21"/>
      <c r="T17" s="21"/>
      <c r="U17" s="20"/>
    </row>
    <row r="18" spans="2:21" ht="20.25">
      <c r="B18" s="21" t="s">
        <v>171</v>
      </c>
      <c r="C18" s="20"/>
      <c r="D18" s="20"/>
      <c r="E18" s="20"/>
      <c r="J18" s="20"/>
      <c r="K18" s="20"/>
      <c r="L18" s="38" t="s">
        <v>229</v>
      </c>
      <c r="M18" s="38" t="str">
        <f>LOWER(" DAVID SMITH@GMAIL.COM")</f>
        <v xml:space="preserve"> david smith@gmail.com</v>
      </c>
      <c r="N18" s="38"/>
      <c r="O18" s="38"/>
      <c r="P18" s="39"/>
      <c r="Q18" s="21"/>
      <c r="R18" s="21"/>
      <c r="S18" s="21"/>
      <c r="T18" s="21"/>
      <c r="U18" s="20"/>
    </row>
    <row r="19" spans="2:21" ht="18.75">
      <c r="B19" s="20" t="s">
        <v>164</v>
      </c>
      <c r="C19" s="20"/>
      <c r="D19" s="20"/>
      <c r="E19" s="20"/>
      <c r="J19" s="21" t="s">
        <v>174</v>
      </c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20"/>
    </row>
    <row r="20" spans="2:21" ht="18.75">
      <c r="C20" s="20"/>
      <c r="D20" s="20"/>
      <c r="E20" s="20"/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20"/>
    </row>
    <row r="21" spans="2:21" ht="18.75">
      <c r="B21" s="36" t="s">
        <v>229</v>
      </c>
      <c r="C21" s="36" t="str">
        <f>UPPER("excel functions")</f>
        <v>EXCEL FUNCTIONS</v>
      </c>
      <c r="D21" s="36"/>
      <c r="E21" s="36"/>
      <c r="K21" s="48" t="s">
        <v>244</v>
      </c>
      <c r="L21" s="37" t="str">
        <f>LOWER(K21)</f>
        <v>column a</v>
      </c>
      <c r="P21" s="20"/>
      <c r="Q21" s="20"/>
      <c r="R21" s="20"/>
      <c r="S21" s="20"/>
      <c r="T21" s="20"/>
      <c r="U21" s="20"/>
    </row>
    <row r="22" spans="2:21" ht="18.75">
      <c r="B22" s="20"/>
      <c r="C22" s="20"/>
      <c r="E22" s="20"/>
      <c r="K22" s="14" t="s">
        <v>245</v>
      </c>
      <c r="L22" s="37" t="str">
        <f>LOWER(K22)</f>
        <v xml:space="preserve">sree suja  </v>
      </c>
      <c r="P22" s="20"/>
      <c r="Q22" s="20"/>
      <c r="R22" s="20"/>
      <c r="S22" s="20"/>
      <c r="T22" s="20"/>
      <c r="U22" s="20"/>
    </row>
    <row r="23" spans="2:21" ht="20.25">
      <c r="B23" s="21" t="s">
        <v>172</v>
      </c>
      <c r="K23" s="47" t="s">
        <v>247</v>
      </c>
      <c r="L23" s="37" t="str">
        <f>LOWER(K23)</f>
        <v xml:space="preserve">sree  </v>
      </c>
    </row>
    <row r="24" spans="2:21" ht="18.75">
      <c r="B24" s="20" t="s">
        <v>164</v>
      </c>
    </row>
    <row r="25" spans="2:21" ht="18.75">
      <c r="B25" s="20"/>
    </row>
    <row r="26" spans="2:21" ht="18.75">
      <c r="B26" s="36" t="s">
        <v>229</v>
      </c>
      <c r="C26" s="37" t="str">
        <f>UPPER("data scientist")</f>
        <v>DATA SCIENTIST</v>
      </c>
      <c r="D26" s="37"/>
      <c r="E26" s="37"/>
    </row>
    <row r="27" spans="2:21" ht="18.75">
      <c r="D27" s="20"/>
    </row>
    <row r="28" spans="2:21" ht="18.75">
      <c r="C28" s="20"/>
      <c r="D28" s="20"/>
      <c r="E28" s="20"/>
    </row>
    <row r="29" spans="2:21" ht="18.75">
      <c r="B29" s="16" t="s">
        <v>209</v>
      </c>
      <c r="C29" s="20"/>
      <c r="D29" s="20"/>
      <c r="E29" s="20"/>
    </row>
    <row r="30" spans="2:21" ht="18.75">
      <c r="C30" s="20"/>
      <c r="D30" s="20"/>
      <c r="E30" s="20"/>
    </row>
    <row r="31" spans="2:21" ht="20.25">
      <c r="B31" s="57" t="s">
        <v>175</v>
      </c>
      <c r="C31" s="57"/>
      <c r="D31" s="57"/>
      <c r="E31" s="57"/>
    </row>
    <row r="32" spans="2:21" ht="20.25">
      <c r="B32" s="20" t="s">
        <v>176</v>
      </c>
      <c r="C32" s="20"/>
      <c r="D32" s="20"/>
      <c r="E32" s="20"/>
    </row>
    <row r="33" spans="2:5" ht="18.75">
      <c r="B33" s="22"/>
      <c r="C33" s="20"/>
      <c r="D33" s="20"/>
      <c r="E33" s="20"/>
    </row>
    <row r="34" spans="2:5" ht="18.75">
      <c r="B34" s="22" t="s">
        <v>166</v>
      </c>
      <c r="C34" s="20"/>
      <c r="D34" s="20"/>
      <c r="E34" s="20"/>
    </row>
    <row r="35" spans="2:5" ht="18.75">
      <c r="B35" s="22"/>
      <c r="C35" s="38" t="s">
        <v>229</v>
      </c>
      <c r="D35" s="32" t="str">
        <f>TRIM("DaTA AnAlYtics ")</f>
        <v>DaTA AnAlYtics</v>
      </c>
      <c r="E35" s="38"/>
    </row>
    <row r="36" spans="2:5" ht="29.25" customHeight="1">
      <c r="B36" s="22" t="s">
        <v>167</v>
      </c>
    </row>
    <row r="37" spans="2:5" ht="28.5" customHeight="1">
      <c r="B37" s="22"/>
      <c r="C37" s="32" t="s">
        <v>229</v>
      </c>
      <c r="D37" s="32" t="str">
        <f>UPPER("DaTA AnAlYtics ")</f>
        <v xml:space="preserve">DATA ANALYTICS </v>
      </c>
      <c r="E37" s="32"/>
    </row>
    <row r="38" spans="2:5" ht="18.75">
      <c r="B38" s="22" t="s">
        <v>168</v>
      </c>
    </row>
    <row r="39" spans="2:5">
      <c r="C39" s="32" t="s">
        <v>229</v>
      </c>
      <c r="D39" s="32">
        <f>LEN(UPPER(TRIM("DaTA AnAlYtics")))</f>
        <v>14</v>
      </c>
    </row>
  </sheetData>
  <mergeCells count="3">
    <mergeCell ref="B31:E31"/>
    <mergeCell ref="J5:L5"/>
    <mergeCell ref="J16:P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 1</vt:lpstr>
      <vt:lpstr>TASK 2</vt:lpstr>
      <vt:lpstr>TASK 3</vt:lpstr>
      <vt:lpstr>TASK 4</vt:lpstr>
      <vt:lpstr>TASK 5</vt:lpstr>
      <vt:lpstr>TASK 6</vt:lpstr>
      <vt:lpstr>TASH 7</vt:lpstr>
      <vt:lpstr>TASK 8</vt:lpstr>
      <vt:lpstr>TASK 9</vt:lpstr>
      <vt:lpstr>TASK 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2025-07-10T06:50:47Z</dcterms:modified>
</cp:coreProperties>
</file>