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8C1B3375-BF86-42B6-BB96-20159A50AB8A}" xr6:coauthVersionLast="47" xr6:coauthVersionMax="47" xr10:uidLastSave="{00000000-0000-0000-0000-000000000000}"/>
  <bookViews>
    <workbookView xWindow="-108" yWindow="-108" windowWidth="23256" windowHeight="12456" firstSheet="8" activeTab="14" xr2:uid="{00000000-000D-0000-FFFF-FFFF00000000}"/>
  </bookViews>
  <sheets>
    <sheet name="Products" sheetId="1" r:id="rId1"/>
    <sheet name="Text And Numbers" sheetId="7" r:id="rId2"/>
    <sheet name="Invoice" sheetId="4" r:id="rId3"/>
    <sheet name="Grades" sheetId="5" r:id="rId4"/>
    <sheet name="Report Card" sheetId="6" r:id="rId5"/>
    <sheet name="FirstLast" sheetId="28" r:id="rId6"/>
    <sheet name="SalesData" sheetId="27" r:id="rId7"/>
    <sheet name="ProductSize" sheetId="15" r:id="rId8"/>
    <sheet name="Orders" sheetId="11" r:id="rId9"/>
    <sheet name="Orders_East" sheetId="8" r:id="rId10"/>
    <sheet name="Orders_West" sheetId="9" r:id="rId11"/>
    <sheet name="Orders_Central" sheetId="10" r:id="rId12"/>
    <sheet name="OrdersMATCH" sheetId="24" r:id="rId13"/>
    <sheet name="Orders_ALL" sheetId="25" r:id="rId14"/>
    <sheet name="OrdersList" sheetId="12" r:id="rId15"/>
  </sheets>
  <definedNames>
    <definedName name="CustomerList">Table3[CustomerList]</definedName>
    <definedName name="GradeList">Grades!$A$2:$B$6</definedName>
    <definedName name="OrderNums">OrdersList!$A$1:$A$20</definedName>
    <definedName name="OrdersC">Orders_Central!$A$2:$D$6</definedName>
    <definedName name="OrdersE" localSheetId="13">Orders_ALL!$A$2:$D$6</definedName>
    <definedName name="OrdersE">Orders_East!$A$2:$D$6</definedName>
    <definedName name="OrdersW">Orders_West!$A$2:$D$6</definedName>
    <definedName name="ProductCodes">Products!$A$2:$A$5</definedName>
    <definedName name="ProductList">Products!$A$2:$C$5</definedName>
  </definedNames>
  <calcPr calcId="191029"/>
</workbook>
</file>

<file path=xl/calcChain.xml><?xml version="1.0" encoding="utf-8"?>
<calcChain xmlns="http://schemas.openxmlformats.org/spreadsheetml/2006/main">
  <c r="B8" i="28" l="1"/>
  <c r="B9" i="28" s="1"/>
  <c r="B10" i="28" s="1"/>
  <c r="I4" i="27"/>
  <c r="I5" i="27"/>
  <c r="I6" i="27"/>
  <c r="I15" i="27"/>
  <c r="I16" i="27"/>
  <c r="I34" i="27"/>
  <c r="I41" i="27"/>
  <c r="I26" i="27"/>
  <c r="I7" i="27"/>
  <c r="I8" i="27"/>
  <c r="I9" i="27"/>
  <c r="I10" i="27"/>
  <c r="I17" i="27"/>
  <c r="I27" i="27"/>
  <c r="I35" i="27"/>
  <c r="I36" i="27"/>
  <c r="I42" i="27"/>
  <c r="I28" i="27"/>
  <c r="I11" i="27"/>
  <c r="I12" i="27"/>
  <c r="I13" i="27"/>
  <c r="I18" i="27"/>
  <c r="I29" i="27"/>
  <c r="I30" i="27"/>
  <c r="I31" i="27"/>
  <c r="I37" i="27"/>
  <c r="I43" i="27"/>
  <c r="I19" i="27"/>
  <c r="I20" i="27"/>
  <c r="I32" i="27"/>
  <c r="I44" i="27"/>
  <c r="I21" i="27"/>
  <c r="I22" i="27"/>
  <c r="I23" i="27"/>
  <c r="I38" i="27"/>
  <c r="I39" i="27"/>
  <c r="I45" i="27"/>
  <c r="I14" i="27"/>
  <c r="F3" i="28" s="1"/>
  <c r="I24" i="27"/>
  <c r="I25" i="27"/>
  <c r="I33" i="27"/>
  <c r="I40" i="27"/>
  <c r="H45" i="27"/>
  <c r="H43" i="27"/>
  <c r="H44" i="27"/>
  <c r="H42" i="27"/>
  <c r="H41" i="27"/>
  <c r="H40" i="27"/>
  <c r="H37" i="27"/>
  <c r="H36" i="27"/>
  <c r="H34" i="27"/>
  <c r="H35" i="27"/>
  <c r="H39" i="27"/>
  <c r="H38" i="27"/>
  <c r="H27" i="27"/>
  <c r="H31" i="27"/>
  <c r="H28" i="27"/>
  <c r="H30" i="27"/>
  <c r="H26" i="27"/>
  <c r="H29" i="27"/>
  <c r="H33" i="27"/>
  <c r="H32" i="27"/>
  <c r="H25" i="27"/>
  <c r="H23" i="27"/>
  <c r="H20" i="27"/>
  <c r="H22" i="27"/>
  <c r="H18" i="27"/>
  <c r="H24" i="27"/>
  <c r="H19" i="27"/>
  <c r="H17" i="27"/>
  <c r="H16" i="27"/>
  <c r="H21" i="27"/>
  <c r="H15" i="27"/>
  <c r="H10" i="27"/>
  <c r="H6" i="27"/>
  <c r="H13" i="27"/>
  <c r="H5" i="27"/>
  <c r="H12" i="27"/>
  <c r="H14" i="27"/>
  <c r="H9" i="27"/>
  <c r="H11" i="27"/>
  <c r="H8" i="27"/>
  <c r="H7" i="27"/>
  <c r="H4" i="27"/>
  <c r="F4" i="28" l="1"/>
  <c r="D4" i="28" s="1"/>
  <c r="B11" i="28"/>
  <c r="C8" i="28" l="1"/>
  <c r="F8" i="28" s="1"/>
  <c r="C9" i="28"/>
  <c r="G9" i="28" s="1"/>
  <c r="C10" i="28"/>
  <c r="G10" i="28" s="1"/>
  <c r="E9" i="28"/>
  <c r="B12" i="28"/>
  <c r="C11" i="28"/>
  <c r="F2" i="25"/>
  <c r="E6" i="24"/>
  <c r="D6" i="24"/>
  <c r="C5" i="24"/>
  <c r="C6" i="24" s="1"/>
  <c r="D5" i="24"/>
  <c r="D10" i="24" s="1"/>
  <c r="E5" i="24"/>
  <c r="E10" i="24" s="1"/>
  <c r="B5" i="24"/>
  <c r="D3" i="24"/>
  <c r="G2" i="25"/>
  <c r="G8" i="28" l="1"/>
  <c r="E10" i="28"/>
  <c r="F11" i="28"/>
  <c r="D11" i="28"/>
  <c r="F10" i="28"/>
  <c r="D10" i="28"/>
  <c r="F9" i="28"/>
  <c r="D9" i="28"/>
  <c r="D8" i="28"/>
  <c r="E8" i="28"/>
  <c r="G11" i="28"/>
  <c r="E11" i="28"/>
  <c r="B13" i="28"/>
  <c r="C12" i="28"/>
  <c r="C8" i="24"/>
  <c r="C3" i="24"/>
  <c r="D8" i="24"/>
  <c r="E8" i="24"/>
  <c r="C10" i="24"/>
  <c r="C6" i="6"/>
  <c r="C4" i="6"/>
  <c r="C5" i="6"/>
  <c r="F12" i="28" l="1"/>
  <c r="D12" i="28"/>
  <c r="G12" i="28"/>
  <c r="E12" i="28"/>
  <c r="B14" i="28"/>
  <c r="C13" i="28"/>
  <c r="A5" i="15"/>
  <c r="A2" i="15"/>
  <c r="A3" i="15"/>
  <c r="A4" i="15"/>
  <c r="C8" i="11"/>
  <c r="C6" i="11"/>
  <c r="E8" i="11"/>
  <c r="D8" i="11"/>
  <c r="E6" i="11"/>
  <c r="D6" i="11"/>
  <c r="G9" i="7"/>
  <c r="G8" i="7"/>
  <c r="G11" i="7"/>
  <c r="G13" i="7"/>
  <c r="G12" i="7"/>
  <c r="G7" i="7"/>
  <c r="B9" i="7"/>
  <c r="B8" i="7"/>
  <c r="B7" i="7"/>
  <c r="E9" i="4"/>
  <c r="E10" i="4"/>
  <c r="E11" i="4"/>
  <c r="E12" i="4"/>
  <c r="E13" i="4"/>
  <c r="B8" i="4"/>
  <c r="B9" i="4"/>
  <c r="C8" i="4"/>
  <c r="E8" i="4" s="1"/>
  <c r="C9" i="4"/>
  <c r="C10" i="4"/>
  <c r="C11" i="4"/>
  <c r="C12" i="4"/>
  <c r="C13" i="4"/>
  <c r="C7" i="4"/>
  <c r="E7" i="4" s="1"/>
  <c r="B10" i="4"/>
  <c r="B11" i="4"/>
  <c r="B12" i="4"/>
  <c r="B13" i="4"/>
  <c r="B7" i="4"/>
  <c r="B13" i="1"/>
  <c r="B11" i="1"/>
  <c r="B7" i="1"/>
  <c r="B9" i="1"/>
  <c r="F13" i="28" l="1"/>
  <c r="D13" i="28"/>
  <c r="G13" i="28"/>
  <c r="E13" i="28"/>
  <c r="B15" i="28"/>
  <c r="C14" i="28"/>
  <c r="E15" i="4"/>
  <c r="H1" i="15"/>
  <c r="E16" i="4"/>
  <c r="E17" i="4" s="1"/>
  <c r="F14" i="28" l="1"/>
  <c r="D14" i="28"/>
  <c r="G14" i="28"/>
  <c r="E14" i="28"/>
  <c r="B16" i="28"/>
  <c r="C15" i="28"/>
  <c r="F15" i="28" l="1"/>
  <c r="D15" i="28"/>
  <c r="G15" i="28"/>
  <c r="E15" i="28"/>
  <c r="B17" i="28"/>
  <c r="C16" i="28"/>
  <c r="F16" i="28" l="1"/>
  <c r="D16" i="28"/>
  <c r="G16" i="28"/>
  <c r="E16" i="28"/>
  <c r="B18" i="28"/>
  <c r="C17" i="28"/>
  <c r="F17" i="28" l="1"/>
  <c r="D17" i="28"/>
  <c r="G17" i="28"/>
  <c r="E17" i="28"/>
  <c r="B19" i="28"/>
  <c r="C18" i="28"/>
  <c r="F18" i="28" l="1"/>
  <c r="D18" i="28"/>
  <c r="G18" i="28"/>
  <c r="E18" i="28"/>
  <c r="B20" i="28"/>
  <c r="C19" i="28"/>
  <c r="F19" i="28" l="1"/>
  <c r="D19" i="28"/>
  <c r="G19" i="28"/>
  <c r="E19" i="28"/>
  <c r="B21" i="28"/>
  <c r="C20" i="28"/>
  <c r="F20" i="28" l="1"/>
  <c r="D20" i="28"/>
  <c r="G20" i="28"/>
  <c r="E20" i="28"/>
  <c r="B22" i="28"/>
  <c r="C22" i="28" s="1"/>
  <c r="C21" i="28"/>
  <c r="F21" i="28" l="1"/>
  <c r="D21" i="28"/>
  <c r="F22" i="28"/>
  <c r="D22" i="28"/>
  <c r="G21" i="28"/>
  <c r="E21" i="28"/>
  <c r="G22" i="28"/>
  <c r="E22" i="28"/>
  <c r="D5" i="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Debra Dalgleish</author>
  </authors>
  <commentList>
    <comment ref="B7" authorId="0" shapeId="0" xr:uid="{00000000-0006-0000-0200-000001000000}">
      <text>
        <r>
          <rPr>
            <sz val="10"/>
            <color indexed="81"/>
            <rFont val="Tahoma"/>
            <family val="2"/>
          </rPr>
          <t>VLookup formula returns #N/A</t>
        </r>
      </text>
    </comment>
    <comment ref="G7" authorId="0" shapeId="0" xr:uid="{00000000-0006-0000-0200-000002000000}">
      <text>
        <r>
          <rPr>
            <sz val="10"/>
            <color indexed="81"/>
            <rFont val="Tahoma"/>
            <family val="2"/>
          </rPr>
          <t>VLookup formula returns #N/A</t>
        </r>
      </text>
    </comment>
    <comment ref="B8" authorId="0" shapeId="0" xr:uid="{00000000-0006-0000-0200-000003000000}">
      <text>
        <r>
          <rPr>
            <sz val="10"/>
            <color indexed="81"/>
            <rFont val="Tahoma"/>
            <family val="2"/>
          </rPr>
          <t>Double unary (--) converts text lookup value to number</t>
        </r>
      </text>
    </comment>
    <comment ref="G8" authorId="0" shapeId="0" xr:uid="{00000000-0006-0000-0200-000004000000}">
      <text>
        <r>
          <rPr>
            <sz val="10"/>
            <color indexed="81"/>
            <rFont val="Tahoma"/>
            <family val="2"/>
          </rPr>
          <t>The &amp; operator creates a text string from the number</t>
        </r>
      </text>
    </comment>
    <comment ref="B9" authorId="0" shapeId="0" xr:uid="{00000000-0006-0000-0200-000005000000}">
      <text>
        <r>
          <rPr>
            <sz val="10"/>
            <color indexed="81"/>
            <rFont val="Tahoma"/>
            <family val="2"/>
          </rPr>
          <t>The same formula works if the lookup value is a number</t>
        </r>
      </text>
    </comment>
    <comment ref="G9" authorId="0" shapeId="0" xr:uid="{00000000-0006-0000-0200-000006000000}">
      <text>
        <r>
          <rPr>
            <sz val="10"/>
            <color indexed="81"/>
            <rFont val="Tahoma"/>
            <family val="2"/>
          </rPr>
          <t>The same formula works if the lookup value is text</t>
        </r>
      </text>
    </comment>
    <comment ref="G11" authorId="0" shapeId="0" xr:uid="{00000000-0006-0000-0200-000007000000}">
      <text>
        <r>
          <rPr>
            <sz val="10"/>
            <color indexed="81"/>
            <rFont val="Tahoma"/>
            <family val="2"/>
          </rPr>
          <t>VLookup formula returns #N/A</t>
        </r>
      </text>
    </comment>
    <comment ref="G12" authorId="0" shapeId="0" xr:uid="{00000000-0006-0000-0200-000008000000}">
      <text>
        <r>
          <rPr>
            <sz val="10"/>
            <color indexed="81"/>
            <rFont val="Tahoma"/>
            <family val="2"/>
          </rPr>
          <t>TEXT function converts numeric lookup value to text</t>
        </r>
      </text>
    </comment>
    <comment ref="G13" authorId="0" shapeId="0" xr:uid="{00000000-0006-0000-0200-000009000000}">
      <text>
        <r>
          <rPr>
            <sz val="10"/>
            <color indexed="81"/>
            <rFont val="Tahoma"/>
            <family val="2"/>
          </rPr>
          <t>The same formula works if the lookup value is text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Debra Dalgleish</author>
  </authors>
  <commentList>
    <comment ref="A6" authorId="0" shapeId="0" xr:uid="{00000000-0006-0000-0300-000001000000}">
      <text>
        <r>
          <rPr>
            <sz val="10"/>
            <color indexed="81"/>
            <rFont val="Tahoma"/>
            <family val="2"/>
          </rPr>
          <t>Data validation is used to create a dropdown list of product codes</t>
        </r>
      </text>
    </comment>
    <comment ref="B6" authorId="0" shapeId="0" xr:uid="{00000000-0006-0000-0300-000002000000}">
      <text>
        <r>
          <rPr>
            <sz val="9"/>
            <color indexed="81"/>
            <rFont val="Tahoma"/>
            <family val="2"/>
          </rPr>
          <t>A VLOOKUP formula returns the product name from the second column of the lookup table</t>
        </r>
      </text>
    </comment>
  </commentList>
</comments>
</file>

<file path=xl/sharedStrings.xml><?xml version="1.0" encoding="utf-8"?>
<sst xmlns="http://schemas.openxmlformats.org/spreadsheetml/2006/main" count="358" uniqueCount="109">
  <si>
    <t>Code</t>
  </si>
  <si>
    <t>Product</t>
  </si>
  <si>
    <t>A23</t>
  </si>
  <si>
    <t>Paper</t>
  </si>
  <si>
    <t>B14</t>
  </si>
  <si>
    <t>Lamp</t>
  </si>
  <si>
    <t>A27</t>
  </si>
  <si>
    <t>Desk</t>
  </si>
  <si>
    <t>C45</t>
  </si>
  <si>
    <t>Pencil</t>
  </si>
  <si>
    <t>Price</t>
  </si>
  <si>
    <t>Invoice #</t>
  </si>
  <si>
    <t>Unit Cost</t>
  </si>
  <si>
    <t>Total</t>
  </si>
  <si>
    <t>Tax</t>
  </si>
  <si>
    <t>Date</t>
  </si>
  <si>
    <t>Quantity</t>
  </si>
  <si>
    <t>Subtotal</t>
  </si>
  <si>
    <t>A28</t>
  </si>
  <si>
    <t>approximate match</t>
  </si>
  <si>
    <t>IF and VLOOKUP</t>
  </si>
  <si>
    <t>exact match</t>
  </si>
  <si>
    <t>VLookup -- not found</t>
  </si>
  <si>
    <t>Score</t>
  </si>
  <si>
    <t>Grade</t>
  </si>
  <si>
    <t>F</t>
  </si>
  <si>
    <t>A</t>
  </si>
  <si>
    <t>B</t>
  </si>
  <si>
    <t>C</t>
  </si>
  <si>
    <t>D</t>
  </si>
  <si>
    <t>Report Card</t>
  </si>
  <si>
    <t>Subject</t>
  </si>
  <si>
    <t>English</t>
  </si>
  <si>
    <t>Math</t>
  </si>
  <si>
    <t>Physics</t>
  </si>
  <si>
    <t>123</t>
  </si>
  <si>
    <t>124</t>
  </si>
  <si>
    <t>126</t>
  </si>
  <si>
    <t xml:space="preserve">Conditional formatting indicates which </t>
  </si>
  <si>
    <t>cells contain text, and which contain numbers</t>
  </si>
  <si>
    <t>Text</t>
  </si>
  <si>
    <t>Number</t>
  </si>
  <si>
    <t>00125</t>
  </si>
  <si>
    <t>OrderID</t>
  </si>
  <si>
    <t>OrderDate</t>
  </si>
  <si>
    <t>OrderAmt</t>
  </si>
  <si>
    <t>View Current Orders From All Regions</t>
  </si>
  <si>
    <t>Select an Order ID to see its details</t>
  </si>
  <si>
    <t>Region</t>
  </si>
  <si>
    <t>East</t>
  </si>
  <si>
    <t>West</t>
  </si>
  <si>
    <t>Central</t>
  </si>
  <si>
    <t>With IFERROR</t>
  </si>
  <si>
    <t>Without IFERROR</t>
  </si>
  <si>
    <t>Size</t>
  </si>
  <si>
    <t>Shirt</t>
  </si>
  <si>
    <t>Large</t>
  </si>
  <si>
    <t>Medium</t>
  </si>
  <si>
    <t>Jacket</t>
  </si>
  <si>
    <t>ProdSize</t>
  </si>
  <si>
    <t>Use MATCH to Find Column Number</t>
  </si>
  <si>
    <t>With Table References</t>
  </si>
  <si>
    <t>With Cell References</t>
  </si>
  <si>
    <t>Simple VLOOKUP -- column numbers typed in formula</t>
  </si>
  <si>
    <t>This can prevent problems if new columns</t>
  </si>
  <si>
    <t xml:space="preserve"> are added in the lookup table</t>
  </si>
  <si>
    <t>or if the lookup columns are rearranged</t>
  </si>
  <si>
    <t>&lt;=== Headings in row 5 are linked to heading cells in lookup table</t>
  </si>
  <si>
    <t>Customer</t>
  </si>
  <si>
    <t>Item</t>
  </si>
  <si>
    <t>Rep</t>
  </si>
  <si>
    <t>Colour</t>
  </si>
  <si>
    <t>Units</t>
  </si>
  <si>
    <t>ABC Inc</t>
  </si>
  <si>
    <t>Binders</t>
  </si>
  <si>
    <t>Jones</t>
  </si>
  <si>
    <t>Black</t>
  </si>
  <si>
    <t>BigCo</t>
  </si>
  <si>
    <t>Ho</t>
  </si>
  <si>
    <t>Blue</t>
  </si>
  <si>
    <t>Mega Corp</t>
  </si>
  <si>
    <t>Gill</t>
  </si>
  <si>
    <t>Clipboards</t>
  </si>
  <si>
    <t>Red</t>
  </si>
  <si>
    <t>XYZ Inc</t>
  </si>
  <si>
    <t>Pencils</t>
  </si>
  <si>
    <t>Pens</t>
  </si>
  <si>
    <t>NewCo</t>
  </si>
  <si>
    <t>Mini Corp</t>
  </si>
  <si>
    <t>SmallCo</t>
  </si>
  <si>
    <t>AnyCo</t>
  </si>
  <si>
    <t>Fresh Inc</t>
  </si>
  <si>
    <t>CustomerList</t>
  </si>
  <si>
    <t>NOTE: Sales list must be sorted by Customer Name</t>
  </si>
  <si>
    <t>Row</t>
  </si>
  <si>
    <t>Records</t>
  </si>
  <si>
    <t>ID</t>
  </si>
  <si>
    <t>Total Units</t>
  </si>
  <si>
    <t xml:space="preserve"> &lt;== formulas return data for selected customer</t>
  </si>
  <si>
    <r>
      <t>=VLOOKUP($D$3,Table1,9,</t>
    </r>
    <r>
      <rPr>
        <b/>
        <sz val="12"/>
        <color rgb="FFFF0000"/>
        <rFont val="Calibri"/>
        <family val="2"/>
      </rPr>
      <t>FALSE</t>
    </r>
    <r>
      <rPr>
        <sz val="12"/>
        <rFont val="Calibri"/>
        <family val="2"/>
        <scheme val="minor"/>
      </rPr>
      <t>)</t>
    </r>
  </si>
  <si>
    <r>
      <t>=VLOOKUP($D$3,Table1,9,</t>
    </r>
    <r>
      <rPr>
        <b/>
        <sz val="12"/>
        <color rgb="FFFF0000"/>
        <rFont val="Calibri"/>
        <family val="2"/>
      </rPr>
      <t>TRUE</t>
    </r>
    <r>
      <rPr>
        <sz val="12"/>
        <rFont val="Calibri"/>
        <family val="2"/>
        <scheme val="minor"/>
      </rPr>
      <t>)</t>
    </r>
  </si>
  <si>
    <t>List for drop down on FirstLast sheet</t>
  </si>
  <si>
    <t>First</t>
  </si>
  <si>
    <t>Last</t>
  </si>
  <si>
    <r>
      <t xml:space="preserve">NOTE: </t>
    </r>
    <r>
      <rPr>
        <b/>
        <sz val="10.8"/>
        <rFont val="Calibri"/>
        <family val="2"/>
      </rPr>
      <t>TRUE</t>
    </r>
    <r>
      <rPr>
        <sz val="12"/>
        <rFont val="Calibri"/>
        <family val="2"/>
        <scheme val="minor"/>
      </rPr>
      <t xml:space="preserve"> can be omitted in Last formula</t>
    </r>
  </si>
  <si>
    <t>Select a Customer, to see sales records from SalesData sheet</t>
  </si>
  <si>
    <r>
      <rPr>
        <b/>
        <sz val="10.8"/>
        <rFont val="Calibri"/>
        <family val="2"/>
      </rPr>
      <t>NOTE:</t>
    </r>
    <r>
      <rPr>
        <sz val="12"/>
        <rFont val="Calibri"/>
        <family val="2"/>
        <scheme val="minor"/>
      </rPr>
      <t xml:space="preserve"> SalesData MUST be sorted by Customer Name, </t>
    </r>
  </si>
  <si>
    <t>or incorrect data will be returned</t>
  </si>
  <si>
    <t>2022-1101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</si>
</sst>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0000"/>
    <numFmt numFmtId="167" formatCode="[$-409]mmmm\ d\,\ yyyy;@"/>
    <numFmt numFmtId="168" formatCode="&quot;$&quot;#,##0.00"/>
    <numFmt numFmtId="169" formatCode="[$-409]d\-mmm;@"/>
  </numFmts>
  <fonts count="21" x14ac:knownFonts="1">
    <font>
      <sz val="12"/>
      <name val="Calibri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2"/>
      <color indexed="12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10"/>
      <color indexed="81"/>
      <name val="Tahoma"/>
      <family val="2"/>
    </font>
    <font>
      <sz val="9"/>
      <color indexed="81"/>
      <name val="Tahoma"/>
      <family val="2"/>
    </font>
    <font>
      <b/>
      <sz val="14"/>
      <name val="Arial Narrow"/>
      <family val="2"/>
    </font>
    <font>
      <b/>
      <sz val="16"/>
      <name val="Arial Narrow"/>
      <family val="2"/>
    </font>
    <font>
      <u/>
      <sz val="11"/>
      <color indexed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rgb="FFFF0000"/>
      <name val="Calibri"/>
      <family val="2"/>
    </font>
    <font>
      <b/>
      <sz val="10.8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horizontal="left" indent="1"/>
    </xf>
    <xf numFmtId="0" fontId="20" fillId="0" borderId="0"/>
  </cellStyleXfs>
  <cellXfs count="77">
    <xf numFmtId="0" fontId="0" fillId="0" borderId="0" xfId="0"/>
    <xf numFmtId="0" fontId="14" fillId="0" borderId="0" xfId="0" quotePrefix="1" applyFont="1"/>
    <xf numFmtId="0" fontId="14" fillId="7" borderId="2" xfId="0" applyFont="1" applyFill="1" applyBorder="1" applyAlignment="1">
      <alignment horizontal="center"/>
    </xf>
    <xf numFmtId="0" fontId="14" fillId="0" borderId="0" xfId="0" applyFont="1"/>
    <xf numFmtId="0" fontId="4" fillId="2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165" fontId="4" fillId="2" borderId="1" xfId="1" applyFont="1" applyFill="1" applyBorder="1" applyAlignment="1">
      <alignment horizontal="right" wrapText="1"/>
    </xf>
    <xf numFmtId="0" fontId="0" fillId="0" borderId="2" xfId="0" applyBorder="1"/>
    <xf numFmtId="0" fontId="6" fillId="0" borderId="2" xfId="0" applyFont="1" applyBorder="1" applyAlignment="1">
      <alignment horizontal="center"/>
    </xf>
    <xf numFmtId="164" fontId="0" fillId="0" borderId="2" xfId="2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4" xfId="3" applyFont="1" applyBorder="1" applyAlignment="1">
      <alignment horizontal="center" vertical="center"/>
    </xf>
    <xf numFmtId="164" fontId="0" fillId="0" borderId="4" xfId="2" applyFont="1" applyBorder="1" applyAlignment="1">
      <alignment vertical="center"/>
    </xf>
    <xf numFmtId="14" fontId="5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indent="1"/>
    </xf>
    <xf numFmtId="165" fontId="4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Alignment="1">
      <alignment horizontal="right" indent="1"/>
    </xf>
    <xf numFmtId="0" fontId="0" fillId="0" borderId="2" xfId="0" quotePrefix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165" fontId="4" fillId="0" borderId="1" xfId="1" applyFont="1" applyFill="1" applyBorder="1" applyAlignment="1">
      <alignment horizontal="right" wrapText="1"/>
    </xf>
    <xf numFmtId="0" fontId="0" fillId="0" borderId="2" xfId="0" applyBorder="1" applyAlignment="1">
      <alignment horizontal="center"/>
    </xf>
    <xf numFmtId="166" fontId="0" fillId="0" borderId="2" xfId="0" quotePrefix="1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0" fontId="1" fillId="0" borderId="0" xfId="0" applyFont="1"/>
    <xf numFmtId="0" fontId="1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indent="1"/>
    </xf>
    <xf numFmtId="0" fontId="0" fillId="3" borderId="2" xfId="0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0" xfId="0" applyNumberFormat="1"/>
    <xf numFmtId="167" fontId="0" fillId="0" borderId="0" xfId="0" applyNumberFormat="1"/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/>
    </xf>
    <xf numFmtId="0" fontId="13" fillId="0" borderId="0" xfId="0" applyFont="1"/>
    <xf numFmtId="0" fontId="15" fillId="0" borderId="0" xfId="0" applyFont="1"/>
    <xf numFmtId="169" fontId="15" fillId="0" borderId="0" xfId="0" applyNumberFormat="1" applyFont="1"/>
    <xf numFmtId="4" fontId="15" fillId="0" borderId="0" xfId="0" applyNumberFormat="1" applyFont="1"/>
    <xf numFmtId="0" fontId="16" fillId="0" borderId="0" xfId="0" applyFont="1"/>
    <xf numFmtId="169" fontId="14" fillId="0" borderId="0" xfId="0" applyNumberFormat="1" applyFont="1"/>
    <xf numFmtId="4" fontId="14" fillId="0" borderId="0" xfId="0" applyNumberFormat="1" applyFont="1"/>
    <xf numFmtId="0" fontId="17" fillId="0" borderId="0" xfId="0" applyFont="1"/>
    <xf numFmtId="0" fontId="14" fillId="0" borderId="0" xfId="0" applyFont="1" applyAlignment="1">
      <alignment horizontal="left" indent="1"/>
    </xf>
    <xf numFmtId="0" fontId="14" fillId="3" borderId="2" xfId="0" applyFont="1" applyFill="1" applyBorder="1" applyAlignment="1">
      <alignment horizontal="center" vertical="center"/>
    </xf>
    <xf numFmtId="167" fontId="14" fillId="0" borderId="2" xfId="0" applyNumberFormat="1" applyFont="1" applyBorder="1" applyAlignment="1">
      <alignment horizontal="center" vertical="center"/>
    </xf>
    <xf numFmtId="169" fontId="14" fillId="0" borderId="2" xfId="0" applyNumberFormat="1" applyFont="1" applyBorder="1" applyAlignment="1">
      <alignment horizontal="center" vertical="center"/>
    </xf>
    <xf numFmtId="168" fontId="14" fillId="0" borderId="2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 indent="1"/>
    </xf>
    <xf numFmtId="0" fontId="14" fillId="0" borderId="2" xfId="0" applyFont="1" applyBorder="1" applyAlignment="1">
      <alignment horizontal="center"/>
    </xf>
    <xf numFmtId="0" fontId="16" fillId="0" borderId="0" xfId="0" applyFont="1" applyAlignment="1">
      <alignment horizontal="left" indent="1"/>
    </xf>
    <xf numFmtId="0" fontId="14" fillId="0" borderId="0" xfId="0" applyFont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4" fontId="0" fillId="0" borderId="0" xfId="0" applyNumberFormat="1"/>
    <xf numFmtId="2" fontId="0" fillId="0" borderId="0" xfId="0" applyNumberFormat="1"/>
    <xf numFmtId="0" fontId="10" fillId="5" borderId="0" xfId="0" applyFont="1" applyFill="1"/>
    <xf numFmtId="0" fontId="14" fillId="0" borderId="0" xfId="0" applyFont="1" applyAlignment="1">
      <alignment horizontal="right" indent="1"/>
    </xf>
    <xf numFmtId="0" fontId="14" fillId="6" borderId="2" xfId="0" applyFont="1" applyFill="1" applyBorder="1" applyAlignment="1">
      <alignment horizontal="center"/>
    </xf>
    <xf numFmtId="0" fontId="14" fillId="0" borderId="0" xfId="0" applyFont="1" applyAlignment="1">
      <alignment horizontal="left" indent="2"/>
    </xf>
    <xf numFmtId="0" fontId="16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6" xfId="0" applyFont="1" applyBorder="1"/>
    <xf numFmtId="0" fontId="14" fillId="0" borderId="0" xfId="0" applyFont="1" applyAlignment="1">
      <alignment horizontal="left" indent="6"/>
    </xf>
    <xf numFmtId="169" fontId="14" fillId="0" borderId="6" xfId="0" applyNumberFormat="1" applyFont="1" applyBorder="1"/>
    <xf numFmtId="0" fontId="14" fillId="0" borderId="0" xfId="0" applyFont="1" applyAlignment="1">
      <alignment horizontal="right"/>
    </xf>
  </cellXfs>
  <cellStyles count="6">
    <cellStyle name="Comma" xfId="1" builtinId="3"/>
    <cellStyle name="Ctx_Hyperlink" xfId="4" xr:uid="{00000000-0005-0000-0000-000001000000}"/>
    <cellStyle name="Currency" xfId="2" builtinId="4"/>
    <cellStyle name="Normal" xfId="0" builtinId="0" customBuiltin="1"/>
    <cellStyle name="Normal 2" xfId="5" xr:uid="{0BDF5B40-749F-4346-B34A-75A536A4FC74}"/>
    <cellStyle name="Percent" xfId="3" builtinId="5"/>
  </cellStyles>
  <dxfs count="13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9" formatCode="[$-409]d\-m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family val="2"/>
        <scheme val="none"/>
      </font>
    </dxf>
    <dxf>
      <numFmt numFmtId="0" formatCode="General"/>
    </dxf>
    <dxf>
      <numFmt numFmtId="2" formatCode="0.00"/>
    </dxf>
    <dxf>
      <numFmt numFmtId="2" formatCode="0.00"/>
    </dxf>
    <dxf>
      <numFmt numFmtId="170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A3:I45" totalsRowShown="0">
  <autoFilter ref="A3:I45" xr:uid="{00000000-0009-0000-0100-000002000000}"/>
  <sortState xmlns:xlrd2="http://schemas.microsoft.com/office/spreadsheetml/2017/richdata2" ref="A4:I45">
    <sortCondition ref="B4:B45"/>
  </sortState>
  <tableColumns count="9">
    <tableColumn id="1" xr3:uid="{00000000-0010-0000-0000-000001000000}" name="Customer"/>
    <tableColumn id="2" xr3:uid="{00000000-0010-0000-0000-000002000000}" name="Date" dataDxfId="12"/>
    <tableColumn id="3" xr3:uid="{00000000-0010-0000-0000-000003000000}" name="Item"/>
    <tableColumn id="4" xr3:uid="{00000000-0010-0000-0000-000004000000}" name="Rep"/>
    <tableColumn id="5" xr3:uid="{00000000-0010-0000-0000-000005000000}" name="Colour"/>
    <tableColumn id="6" xr3:uid="{00000000-0010-0000-0000-000006000000}" name="Units"/>
    <tableColumn id="7" xr3:uid="{00000000-0010-0000-0000-000007000000}" name="Price" dataDxfId="11"/>
    <tableColumn id="8" xr3:uid="{00000000-0010-0000-0000-000008000000}" name="Total" dataDxfId="10">
      <calculatedColumnFormula>F4*G4</calculatedColumnFormula>
    </tableColumn>
    <tableColumn id="9" xr3:uid="{00000000-0010-0000-0000-000009000000}" name="Row" dataDxfId="9">
      <calculatedColumnFormula>ROW()-ROW(Table1[[#Headers],[Row]])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L3:L12" totalsRowShown="0" headerRowDxfId="8">
  <autoFilter ref="L3:L12" xr:uid="{00000000-0009-0000-0100-000003000000}"/>
  <tableColumns count="1">
    <tableColumn id="1" xr3:uid="{00000000-0010-0000-0100-000001000000}" name="CustomerLis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OrdersALL" displayName="tblOrdersALL" ref="A1:D16" totalsRowShown="0" headerRowDxfId="7" dataDxfId="6">
  <autoFilter ref="A1:D16" xr:uid="{00000000-0009-0000-0100-000001000000}"/>
  <tableColumns count="4">
    <tableColumn id="1" xr3:uid="{00000000-0010-0000-0200-000001000000}" name="OrderID" dataDxfId="5"/>
    <tableColumn id="2" xr3:uid="{00000000-0010-0000-0200-000002000000}" name="Region" dataDxfId="4"/>
    <tableColumn id="3" xr3:uid="{00000000-0010-0000-0200-000003000000}" name="OrderDate" dataDxfId="3"/>
    <tableColumn id="4" xr3:uid="{00000000-0010-0000-0200-000004000000}" name="OrderAmt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13"/>
  <sheetViews>
    <sheetView showGridLines="0" workbookViewId="0">
      <selection activeCell="B6" sqref="B6"/>
    </sheetView>
  </sheetViews>
  <sheetFormatPr defaultRowHeight="15.6" x14ac:dyDescent="0.3"/>
  <sheetData>
    <row r="1" spans="1:3" x14ac:dyDescent="0.3">
      <c r="A1" s="5" t="s">
        <v>0</v>
      </c>
      <c r="B1" s="5" t="s">
        <v>1</v>
      </c>
      <c r="C1" s="5" t="s">
        <v>10</v>
      </c>
    </row>
    <row r="2" spans="1:3" x14ac:dyDescent="0.3">
      <c r="A2" s="4" t="s">
        <v>2</v>
      </c>
      <c r="B2" s="4" t="s">
        <v>3</v>
      </c>
      <c r="C2" s="6">
        <v>5</v>
      </c>
    </row>
    <row r="3" spans="1:3" x14ac:dyDescent="0.3">
      <c r="A3" s="4" t="s">
        <v>4</v>
      </c>
      <c r="B3" s="4" t="s">
        <v>5</v>
      </c>
      <c r="C3" s="6">
        <v>15</v>
      </c>
    </row>
    <row r="4" spans="1:3" x14ac:dyDescent="0.3">
      <c r="A4" s="4" t="s">
        <v>6</v>
      </c>
      <c r="B4" s="4" t="s">
        <v>7</v>
      </c>
      <c r="C4" s="6">
        <v>75</v>
      </c>
    </row>
    <row r="5" spans="1:3" x14ac:dyDescent="0.3">
      <c r="A5" s="4" t="s">
        <v>8</v>
      </c>
      <c r="B5" s="4" t="s">
        <v>9</v>
      </c>
      <c r="C5" s="6">
        <v>0.5</v>
      </c>
    </row>
    <row r="7" spans="1:3" x14ac:dyDescent="0.3">
      <c r="A7" s="4" t="s">
        <v>6</v>
      </c>
      <c r="B7" s="6">
        <f>VLOOKUP(A7,$A$2:$C$5,3,FALSE)</f>
        <v>75</v>
      </c>
      <c r="C7" s="18" t="s">
        <v>21</v>
      </c>
    </row>
    <row r="9" spans="1:3" x14ac:dyDescent="0.3">
      <c r="A9" s="4" t="s">
        <v>6</v>
      </c>
      <c r="B9" s="6">
        <f>VLOOKUP(A9,$A$2:$C$5,3)</f>
        <v>5</v>
      </c>
      <c r="C9" s="18" t="s">
        <v>19</v>
      </c>
    </row>
    <row r="11" spans="1:3" x14ac:dyDescent="0.3">
      <c r="A11" s="4" t="s">
        <v>18</v>
      </c>
      <c r="B11" s="19" t="e">
        <f>VLOOKUP(A11,$A$2:$C$5,3,FALSE)</f>
        <v>#N/A</v>
      </c>
      <c r="C11" t="s">
        <v>22</v>
      </c>
    </row>
    <row r="13" spans="1:3" x14ac:dyDescent="0.3">
      <c r="A13" s="4" t="s">
        <v>18</v>
      </c>
      <c r="B13" s="6" t="str">
        <f>IF(ISNA(VLOOKUP(A13,$A$2:$C$5,3,0)),"",VLOOKUP(A13,$A$2:$C$5,3,FALSE))</f>
        <v/>
      </c>
      <c r="C13" s="18" t="s">
        <v>20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D6"/>
  <sheetViews>
    <sheetView showGridLines="0" workbookViewId="0">
      <selection activeCell="B6" sqref="B6"/>
    </sheetView>
  </sheetViews>
  <sheetFormatPr defaultRowHeight="15.6" x14ac:dyDescent="0.3"/>
  <cols>
    <col min="1" max="1" width="7.69921875" customWidth="1"/>
    <col min="2" max="2" width="7.19921875" customWidth="1"/>
    <col min="3" max="3" width="16.8984375" style="38" customWidth="1"/>
    <col min="4" max="4" width="11.8984375" style="37" customWidth="1"/>
  </cols>
  <sheetData>
    <row r="1" spans="1:4" s="29" customFormat="1" x14ac:dyDescent="0.3">
      <c r="A1" s="32" t="s">
        <v>43</v>
      </c>
      <c r="B1" s="32" t="s">
        <v>48</v>
      </c>
      <c r="C1" s="39" t="s">
        <v>44</v>
      </c>
      <c r="D1" s="40" t="s">
        <v>45</v>
      </c>
    </row>
    <row r="2" spans="1:4" x14ac:dyDescent="0.3">
      <c r="A2">
        <v>1</v>
      </c>
      <c r="B2" s="30" t="s">
        <v>49</v>
      </c>
      <c r="C2" s="38">
        <v>44571</v>
      </c>
      <c r="D2" s="37">
        <v>1122</v>
      </c>
    </row>
    <row r="3" spans="1:4" x14ac:dyDescent="0.3">
      <c r="A3">
        <v>7</v>
      </c>
      <c r="B3" s="30" t="s">
        <v>49</v>
      </c>
      <c r="C3" s="38">
        <v>44626</v>
      </c>
      <c r="D3" s="37">
        <v>4453</v>
      </c>
    </row>
    <row r="4" spans="1:4" x14ac:dyDescent="0.3">
      <c r="A4">
        <v>9</v>
      </c>
      <c r="B4" s="30" t="s">
        <v>49</v>
      </c>
      <c r="C4" s="38">
        <v>44648</v>
      </c>
      <c r="D4" s="37">
        <v>1305</v>
      </c>
    </row>
    <row r="5" spans="1:4" x14ac:dyDescent="0.3">
      <c r="A5">
        <v>13</v>
      </c>
      <c r="B5" s="30" t="s">
        <v>49</v>
      </c>
      <c r="C5" s="38">
        <v>44659</v>
      </c>
      <c r="D5" s="37">
        <v>2708</v>
      </c>
    </row>
    <row r="6" spans="1:4" x14ac:dyDescent="0.3">
      <c r="A6">
        <v>16</v>
      </c>
      <c r="B6" s="30" t="s">
        <v>49</v>
      </c>
      <c r="C6" s="38">
        <v>44686</v>
      </c>
      <c r="D6" s="37">
        <v>1502</v>
      </c>
    </row>
  </sheetData>
  <sortState xmlns:xlrd2="http://schemas.microsoft.com/office/spreadsheetml/2017/richdata2" ref="A2:C11">
    <sortCondition ref="A2"/>
  </sortState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D6"/>
  <sheetViews>
    <sheetView showGridLines="0" workbookViewId="0">
      <selection activeCell="B6" sqref="B6"/>
    </sheetView>
  </sheetViews>
  <sheetFormatPr defaultRowHeight="15.6" x14ac:dyDescent="0.3"/>
  <cols>
    <col min="1" max="1" width="7.69921875" customWidth="1"/>
    <col min="2" max="2" width="7.19921875" customWidth="1"/>
    <col min="3" max="3" width="16.8984375" style="38" customWidth="1"/>
    <col min="4" max="4" width="11.8984375" style="37" customWidth="1"/>
  </cols>
  <sheetData>
    <row r="1" spans="1:4" s="29" customFormat="1" x14ac:dyDescent="0.3">
      <c r="A1" s="32" t="s">
        <v>43</v>
      </c>
      <c r="B1" s="32" t="s">
        <v>48</v>
      </c>
      <c r="C1" s="39" t="s">
        <v>44</v>
      </c>
      <c r="D1" s="40" t="s">
        <v>45</v>
      </c>
    </row>
    <row r="2" spans="1:4" x14ac:dyDescent="0.3">
      <c r="A2">
        <v>2</v>
      </c>
      <c r="B2" s="30" t="s">
        <v>50</v>
      </c>
      <c r="C2" s="38">
        <v>44579</v>
      </c>
      <c r="D2" s="37">
        <v>4796</v>
      </c>
    </row>
    <row r="3" spans="1:4" x14ac:dyDescent="0.3">
      <c r="A3">
        <v>3</v>
      </c>
      <c r="B3" s="30" t="s">
        <v>50</v>
      </c>
      <c r="C3" s="38">
        <v>44601</v>
      </c>
      <c r="D3" s="37">
        <v>1526</v>
      </c>
    </row>
    <row r="4" spans="1:4" x14ac:dyDescent="0.3">
      <c r="A4">
        <v>5</v>
      </c>
      <c r="B4" s="30" t="s">
        <v>50</v>
      </c>
      <c r="C4" s="38">
        <v>44611</v>
      </c>
      <c r="D4" s="37">
        <v>1523</v>
      </c>
    </row>
    <row r="5" spans="1:4" x14ac:dyDescent="0.3">
      <c r="A5">
        <v>10</v>
      </c>
      <c r="B5" s="30" t="s">
        <v>50</v>
      </c>
      <c r="C5" s="38">
        <v>44613</v>
      </c>
      <c r="D5" s="37">
        <v>2068</v>
      </c>
    </row>
    <row r="6" spans="1:4" x14ac:dyDescent="0.3">
      <c r="A6">
        <v>14</v>
      </c>
      <c r="B6" s="30" t="s">
        <v>50</v>
      </c>
      <c r="C6" s="38">
        <v>44672</v>
      </c>
      <c r="D6" s="37">
        <v>1597</v>
      </c>
    </row>
  </sheetData>
  <sortState xmlns:xlrd2="http://schemas.microsoft.com/office/spreadsheetml/2017/richdata2" ref="A2:C12">
    <sortCondition ref="A2"/>
  </sortState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D6"/>
  <sheetViews>
    <sheetView showGridLines="0" workbookViewId="0">
      <selection activeCell="B6" sqref="B6"/>
    </sheetView>
  </sheetViews>
  <sheetFormatPr defaultRowHeight="15.6" x14ac:dyDescent="0.3"/>
  <cols>
    <col min="1" max="1" width="7.69921875" customWidth="1"/>
    <col min="2" max="2" width="7.19921875" customWidth="1"/>
    <col min="3" max="3" width="16.8984375" style="38" customWidth="1"/>
    <col min="4" max="4" width="11.8984375" style="37" customWidth="1"/>
  </cols>
  <sheetData>
    <row r="1" spans="1:4" s="29" customFormat="1" x14ac:dyDescent="0.3">
      <c r="A1" s="32" t="s">
        <v>43</v>
      </c>
      <c r="B1" s="32" t="s">
        <v>48</v>
      </c>
      <c r="C1" s="39" t="s">
        <v>44</v>
      </c>
      <c r="D1" s="40" t="s">
        <v>45</v>
      </c>
    </row>
    <row r="2" spans="1:4" x14ac:dyDescent="0.3">
      <c r="A2">
        <v>4</v>
      </c>
      <c r="B2" s="30" t="s">
        <v>51</v>
      </c>
      <c r="C2" s="38">
        <v>44604</v>
      </c>
      <c r="D2" s="37">
        <v>781</v>
      </c>
    </row>
    <row r="3" spans="1:4" x14ac:dyDescent="0.3">
      <c r="A3">
        <v>8</v>
      </c>
      <c r="B3" s="30" t="s">
        <v>51</v>
      </c>
      <c r="C3" s="38">
        <v>44634</v>
      </c>
      <c r="D3" s="37">
        <v>2976</v>
      </c>
    </row>
    <row r="4" spans="1:4" x14ac:dyDescent="0.3">
      <c r="A4">
        <v>11</v>
      </c>
      <c r="B4" s="30" t="s">
        <v>51</v>
      </c>
      <c r="C4" s="38">
        <v>44651</v>
      </c>
      <c r="D4" s="37">
        <v>4145</v>
      </c>
    </row>
    <row r="5" spans="1:4" x14ac:dyDescent="0.3">
      <c r="A5">
        <v>17</v>
      </c>
      <c r="B5" s="30" t="s">
        <v>51</v>
      </c>
      <c r="C5" s="38">
        <v>44696</v>
      </c>
      <c r="D5" s="37">
        <v>3979</v>
      </c>
    </row>
    <row r="6" spans="1:4" x14ac:dyDescent="0.3">
      <c r="A6">
        <v>18</v>
      </c>
      <c r="B6" s="30" t="s">
        <v>51</v>
      </c>
      <c r="C6" s="38">
        <v>44696</v>
      </c>
      <c r="D6" s="37">
        <v>2044</v>
      </c>
    </row>
  </sheetData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B2:F15"/>
  <sheetViews>
    <sheetView showGridLines="0" workbookViewId="0">
      <selection activeCell="B6" sqref="B6"/>
    </sheetView>
  </sheetViews>
  <sheetFormatPr defaultColWidth="9" defaultRowHeight="15.6" x14ac:dyDescent="0.3"/>
  <cols>
    <col min="1" max="1" width="3.3984375" style="3" customWidth="1"/>
    <col min="2" max="2" width="8.5" style="3" customWidth="1"/>
    <col min="3" max="3" width="10.19921875" style="3" customWidth="1"/>
    <col min="4" max="4" width="10.59765625" style="3" customWidth="1"/>
    <col min="5" max="5" width="13.59765625" style="3" customWidth="1"/>
    <col min="6" max="16384" width="9" style="3"/>
  </cols>
  <sheetData>
    <row r="2" spans="2:6" ht="21" x14ac:dyDescent="0.4">
      <c r="B2" s="51" t="s">
        <v>60</v>
      </c>
    </row>
    <row r="3" spans="2:6" x14ac:dyDescent="0.3">
      <c r="C3" s="58">
        <f>MATCH(C5,Orders_ALL!$A$1:$D$1,0)</f>
        <v>2</v>
      </c>
      <c r="D3" s="48" t="str">
        <f ca="1">_xlfn.FORMULATEXT(C3)</f>
        <v>=MATCH(C5,Orders_ALL!$A$1:$D$1,0)</v>
      </c>
    </row>
    <row r="4" spans="2:6" x14ac:dyDescent="0.3">
      <c r="F4" s="52"/>
    </row>
    <row r="5" spans="2:6" s="64" customFormat="1" ht="20.25" customHeight="1" x14ac:dyDescent="0.3">
      <c r="B5" s="62" t="str">
        <f>Orders_ALL!A1</f>
        <v>OrderID</v>
      </c>
      <c r="C5" s="62" t="str">
        <f>Orders_ALL!B1</f>
        <v>Region</v>
      </c>
      <c r="D5" s="62" t="str">
        <f>Orders_ALL!C1</f>
        <v>OrderDate</v>
      </c>
      <c r="E5" s="62" t="str">
        <f>Orders_ALL!D1</f>
        <v>OrderAmt</v>
      </c>
      <c r="F5" s="63" t="s">
        <v>67</v>
      </c>
    </row>
    <row r="6" spans="2:6" x14ac:dyDescent="0.3">
      <c r="B6" s="53">
        <v>2</v>
      </c>
      <c r="C6" s="54" t="str">
        <f>VLOOKUP($B8,tblOrdersALL[],
    MATCH(C5,Orders_ALL!$A$1:$D$1,0))</f>
        <v>West</v>
      </c>
      <c r="D6" s="55">
        <f>VLOOKUP($B6,tblOrdersALL[],3,0)</f>
        <v>44579</v>
      </c>
      <c r="E6" s="56">
        <f>VLOOKUP($B6,tblOrdersALL[],4,0)</f>
        <v>1551</v>
      </c>
      <c r="F6" s="59" t="s">
        <v>63</v>
      </c>
    </row>
    <row r="8" spans="2:6" x14ac:dyDescent="0.3">
      <c r="B8" s="53">
        <v>3</v>
      </c>
      <c r="C8" s="54" t="str">
        <f>VLOOKUP($B8,tblOrdersALL[],
    MATCH(C5,Orders_ALL!$A$1:$D$1,0))</f>
        <v>West</v>
      </c>
      <c r="D8" s="55">
        <f>VLOOKUP($B8,tblOrdersALL[],MATCH(D5,Orders_ALL!$A$1:$D$1,0))</f>
        <v>44601</v>
      </c>
      <c r="E8" s="56">
        <f>VLOOKUP($B8,tblOrdersALL[],MATCH(E5,Orders_ALL!$A$1:$D$1,0))</f>
        <v>700</v>
      </c>
      <c r="F8" s="57" t="s">
        <v>62</v>
      </c>
    </row>
    <row r="10" spans="2:6" x14ac:dyDescent="0.3">
      <c r="B10" s="53">
        <v>3</v>
      </c>
      <c r="C10" s="54" t="str">
        <f>VLOOKUP($B10,tblOrdersALL[],MATCH(C5,tblOrdersALL[#Headers],0))</f>
        <v>West</v>
      </c>
      <c r="D10" s="55">
        <f>VLOOKUP($B10,tblOrdersALL[],MATCH(D5,tblOrdersALL[#Headers],0))</f>
        <v>44601</v>
      </c>
      <c r="E10" s="56">
        <f>VLOOKUP($B10,tblOrdersALL[],MATCH(E5,tblOrdersALL[#Headers],0))</f>
        <v>700</v>
      </c>
      <c r="F10" s="57" t="s">
        <v>61</v>
      </c>
    </row>
    <row r="12" spans="2:6" ht="5.25" customHeight="1" x14ac:dyDescent="0.3"/>
    <row r="13" spans="2:6" x14ac:dyDescent="0.3">
      <c r="B13" s="3" t="s">
        <v>64</v>
      </c>
    </row>
    <row r="14" spans="2:6" x14ac:dyDescent="0.3">
      <c r="B14" s="3" t="s">
        <v>65</v>
      </c>
    </row>
    <row r="15" spans="2:6" x14ac:dyDescent="0.3">
      <c r="B15" s="3" t="s">
        <v>66</v>
      </c>
    </row>
  </sheetData>
  <pageMargins left="0.75" right="0.75" top="1" bottom="1" header="0.5" footer="0.5"/>
  <pageSetup orientation="portrait" r:id="rId1"/>
  <headerFooter alignWithMargins="0">
    <oddFooter>&amp;Lwww.contextures.com&amp;R&amp;D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Orders_ALL!$A$2:$A$16</xm:f>
          </x14:formula1>
          <xm:sqref>B10 B8 B6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G24"/>
  <sheetViews>
    <sheetView showGridLines="0" workbookViewId="0">
      <selection activeCell="B6" sqref="B6"/>
    </sheetView>
  </sheetViews>
  <sheetFormatPr defaultColWidth="9" defaultRowHeight="15.6" x14ac:dyDescent="0.3"/>
  <cols>
    <col min="1" max="1" width="8.5" style="3" customWidth="1"/>
    <col min="2" max="2" width="7.69921875" style="3" customWidth="1"/>
    <col min="3" max="3" width="10.19921875" style="49" customWidth="1"/>
    <col min="4" max="4" width="9.8984375" style="50" customWidth="1"/>
    <col min="5" max="5" width="5.3984375" style="3" customWidth="1"/>
    <col min="6" max="16384" width="9" style="3"/>
  </cols>
  <sheetData>
    <row r="1" spans="1:7" s="48" customFormat="1" x14ac:dyDescent="0.3">
      <c r="A1" s="45" t="s">
        <v>43</v>
      </c>
      <c r="B1" s="45" t="s">
        <v>48</v>
      </c>
      <c r="C1" s="46" t="s">
        <v>44</v>
      </c>
      <c r="D1" s="47" t="s">
        <v>45</v>
      </c>
      <c r="F1" s="60" t="s">
        <v>48</v>
      </c>
    </row>
    <row r="2" spans="1:7" x14ac:dyDescent="0.3">
      <c r="A2" s="3">
        <v>1</v>
      </c>
      <c r="B2" s="3" t="s">
        <v>49</v>
      </c>
      <c r="C2" s="49">
        <v>44571</v>
      </c>
      <c r="D2" s="50">
        <v>1329</v>
      </c>
      <c r="F2" s="61">
        <f>MATCH(F1,$A$1:$D$1,0)</f>
        <v>2</v>
      </c>
      <c r="G2" s="48" t="str">
        <f ca="1">_xlfn.FORMULATEXT(F2)</f>
        <v>=MATCH(F1,$A$1:$D$1,0)</v>
      </c>
    </row>
    <row r="3" spans="1:7" x14ac:dyDescent="0.3">
      <c r="A3" s="3">
        <v>2</v>
      </c>
      <c r="B3" s="3" t="s">
        <v>50</v>
      </c>
      <c r="C3" s="49">
        <v>44579</v>
      </c>
      <c r="D3" s="50">
        <v>1551</v>
      </c>
    </row>
    <row r="4" spans="1:7" x14ac:dyDescent="0.3">
      <c r="A4" s="3">
        <v>3</v>
      </c>
      <c r="B4" s="3" t="s">
        <v>50</v>
      </c>
      <c r="C4" s="49">
        <v>44601</v>
      </c>
      <c r="D4" s="50">
        <v>700</v>
      </c>
    </row>
    <row r="5" spans="1:7" x14ac:dyDescent="0.3">
      <c r="A5" s="3">
        <v>4</v>
      </c>
      <c r="B5" s="3" t="s">
        <v>51</v>
      </c>
      <c r="C5" s="49">
        <v>44604</v>
      </c>
      <c r="D5" s="50">
        <v>1377</v>
      </c>
    </row>
    <row r="6" spans="1:7" x14ac:dyDescent="0.3">
      <c r="A6" s="3">
        <v>5</v>
      </c>
      <c r="B6" s="3" t="s">
        <v>50</v>
      </c>
      <c r="C6" s="49">
        <v>44611</v>
      </c>
      <c r="D6" s="50">
        <v>757</v>
      </c>
    </row>
    <row r="7" spans="1:7" x14ac:dyDescent="0.3">
      <c r="A7" s="3">
        <v>7</v>
      </c>
      <c r="B7" s="3" t="s">
        <v>49</v>
      </c>
      <c r="C7" s="49">
        <v>44626</v>
      </c>
      <c r="D7" s="50">
        <v>1465</v>
      </c>
    </row>
    <row r="8" spans="1:7" x14ac:dyDescent="0.3">
      <c r="A8" s="3">
        <v>8</v>
      </c>
      <c r="B8" s="3" t="s">
        <v>51</v>
      </c>
      <c r="C8" s="49">
        <v>44634</v>
      </c>
      <c r="D8" s="50">
        <v>589</v>
      </c>
    </row>
    <row r="9" spans="1:7" x14ac:dyDescent="0.3">
      <c r="A9" s="3">
        <v>9</v>
      </c>
      <c r="B9" s="3" t="s">
        <v>49</v>
      </c>
      <c r="C9" s="49">
        <v>44648</v>
      </c>
      <c r="D9" s="50">
        <v>1230</v>
      </c>
    </row>
    <row r="10" spans="1:7" x14ac:dyDescent="0.3">
      <c r="A10" s="3">
        <v>10</v>
      </c>
      <c r="B10" s="3" t="s">
        <v>50</v>
      </c>
      <c r="C10" s="49">
        <v>44613</v>
      </c>
      <c r="D10" s="50">
        <v>690</v>
      </c>
    </row>
    <row r="11" spans="1:7" x14ac:dyDescent="0.3">
      <c r="A11" s="3">
        <v>11</v>
      </c>
      <c r="B11" s="3" t="s">
        <v>51</v>
      </c>
      <c r="C11" s="49">
        <v>44651</v>
      </c>
      <c r="D11" s="50">
        <v>1317</v>
      </c>
    </row>
    <row r="12" spans="1:7" x14ac:dyDescent="0.3">
      <c r="A12" s="3">
        <v>13</v>
      </c>
      <c r="B12" s="3" t="s">
        <v>49</v>
      </c>
      <c r="C12" s="49">
        <v>44659</v>
      </c>
      <c r="D12" s="50">
        <v>988</v>
      </c>
    </row>
    <row r="13" spans="1:7" x14ac:dyDescent="0.3">
      <c r="A13" s="3">
        <v>14</v>
      </c>
      <c r="B13" s="3" t="s">
        <v>50</v>
      </c>
      <c r="C13" s="49">
        <v>44672</v>
      </c>
      <c r="D13" s="50">
        <v>189</v>
      </c>
    </row>
    <row r="14" spans="1:7" x14ac:dyDescent="0.3">
      <c r="A14" s="3">
        <v>16</v>
      </c>
      <c r="B14" s="3" t="s">
        <v>49</v>
      </c>
      <c r="C14" s="49">
        <v>44686</v>
      </c>
      <c r="D14" s="50">
        <v>1333</v>
      </c>
    </row>
    <row r="15" spans="1:7" x14ac:dyDescent="0.3">
      <c r="A15" s="3">
        <v>17</v>
      </c>
      <c r="B15" s="3" t="s">
        <v>51</v>
      </c>
      <c r="C15" s="49">
        <v>44696</v>
      </c>
      <c r="D15" s="50">
        <v>1848</v>
      </c>
    </row>
    <row r="16" spans="1:7" x14ac:dyDescent="0.3">
      <c r="A16" s="3">
        <v>18</v>
      </c>
      <c r="B16" s="3" t="s">
        <v>51</v>
      </c>
      <c r="C16" s="49">
        <v>44696</v>
      </c>
      <c r="D16" s="50">
        <v>1594</v>
      </c>
    </row>
    <row r="24" ht="7.5" customHeight="1" x14ac:dyDescent="0.3"/>
  </sheetData>
  <sortState xmlns:xlrd2="http://schemas.microsoft.com/office/spreadsheetml/2017/richdata2" ref="A2:D16">
    <sortCondition ref="A2"/>
  </sortState>
  <pageMargins left="0.75" right="0.75" top="1" bottom="1" header="0.5" footer="0.5"/>
  <pageSetup orientation="portrait" r:id="rId1"/>
  <headerFooter alignWithMargins="0">
    <oddFooter>&amp;Lwww.contextures.com&amp;R&amp;D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A20"/>
  <sheetViews>
    <sheetView showGridLines="0" tabSelected="1" workbookViewId="0">
      <selection activeCell="I9" sqref="I9"/>
    </sheetView>
  </sheetViews>
  <sheetFormatPr defaultRowHeight="15.6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4" spans="1:1" x14ac:dyDescent="0.3">
      <c r="A4">
        <v>4</v>
      </c>
    </row>
    <row r="5" spans="1:1" x14ac:dyDescent="0.3">
      <c r="A5">
        <v>5</v>
      </c>
    </row>
    <row r="6" spans="1:1" x14ac:dyDescent="0.3">
      <c r="A6">
        <v>6</v>
      </c>
    </row>
    <row r="7" spans="1:1" x14ac:dyDescent="0.3">
      <c r="A7">
        <v>7</v>
      </c>
    </row>
    <row r="8" spans="1:1" x14ac:dyDescent="0.3">
      <c r="A8">
        <v>8</v>
      </c>
    </row>
    <row r="9" spans="1:1" x14ac:dyDescent="0.3">
      <c r="A9">
        <v>9</v>
      </c>
    </row>
    <row r="10" spans="1:1" x14ac:dyDescent="0.3">
      <c r="A10">
        <v>10</v>
      </c>
    </row>
    <row r="11" spans="1:1" x14ac:dyDescent="0.3">
      <c r="A11">
        <v>11</v>
      </c>
    </row>
    <row r="12" spans="1:1" x14ac:dyDescent="0.3">
      <c r="A12">
        <v>12</v>
      </c>
    </row>
    <row r="13" spans="1:1" x14ac:dyDescent="0.3">
      <c r="A13">
        <v>13</v>
      </c>
    </row>
    <row r="14" spans="1:1" x14ac:dyDescent="0.3">
      <c r="A14">
        <v>14</v>
      </c>
    </row>
    <row r="15" spans="1:1" x14ac:dyDescent="0.3">
      <c r="A15">
        <v>15</v>
      </c>
    </row>
    <row r="16" spans="1:1" x14ac:dyDescent="0.3">
      <c r="A16">
        <v>16</v>
      </c>
    </row>
    <row r="17" spans="1:1" x14ac:dyDescent="0.3">
      <c r="A17">
        <v>17</v>
      </c>
    </row>
    <row r="18" spans="1:1" x14ac:dyDescent="0.3">
      <c r="A18">
        <v>18</v>
      </c>
    </row>
    <row r="19" spans="1:1" x14ac:dyDescent="0.3">
      <c r="A19">
        <v>19</v>
      </c>
    </row>
    <row r="20" spans="1:1" x14ac:dyDescent="0.3">
      <c r="A20">
        <v>20</v>
      </c>
    </row>
  </sheetData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7"/>
  <sheetViews>
    <sheetView showGridLines="0" workbookViewId="0">
      <selection activeCell="F25" sqref="F25"/>
    </sheetView>
  </sheetViews>
  <sheetFormatPr defaultColWidth="9" defaultRowHeight="15.6" x14ac:dyDescent="0.3"/>
  <cols>
    <col min="4" max="4" width="2.5" customWidth="1"/>
  </cols>
  <sheetData>
    <row r="1" spans="1:8" x14ac:dyDescent="0.3">
      <c r="A1" s="5" t="s">
        <v>0</v>
      </c>
      <c r="B1" s="5" t="s">
        <v>1</v>
      </c>
      <c r="C1" s="5" t="s">
        <v>10</v>
      </c>
      <c r="F1" s="5" t="s">
        <v>0</v>
      </c>
      <c r="G1" s="5" t="s">
        <v>1</v>
      </c>
      <c r="H1" s="5" t="s">
        <v>10</v>
      </c>
    </row>
    <row r="2" spans="1:8" x14ac:dyDescent="0.3">
      <c r="A2" s="23">
        <v>123</v>
      </c>
      <c r="B2" s="24" t="s">
        <v>3</v>
      </c>
      <c r="C2" s="25">
        <v>5</v>
      </c>
      <c r="F2" s="23" t="s">
        <v>35</v>
      </c>
      <c r="G2" s="24" t="s">
        <v>3</v>
      </c>
      <c r="H2" s="25">
        <v>5</v>
      </c>
    </row>
    <row r="3" spans="1:8" x14ac:dyDescent="0.3">
      <c r="A3" s="23">
        <v>124</v>
      </c>
      <c r="B3" s="24" t="s">
        <v>5</v>
      </c>
      <c r="C3" s="25">
        <v>15</v>
      </c>
      <c r="F3" s="23" t="s">
        <v>36</v>
      </c>
      <c r="G3" s="24" t="s">
        <v>5</v>
      </c>
      <c r="H3" s="25">
        <v>15</v>
      </c>
    </row>
    <row r="4" spans="1:8" x14ac:dyDescent="0.3">
      <c r="A4" s="23">
        <v>125</v>
      </c>
      <c r="B4" s="24" t="s">
        <v>7</v>
      </c>
      <c r="C4" s="25">
        <v>75</v>
      </c>
      <c r="F4" s="23" t="s">
        <v>42</v>
      </c>
      <c r="G4" s="24" t="s">
        <v>7</v>
      </c>
      <c r="H4" s="25">
        <v>75</v>
      </c>
    </row>
    <row r="5" spans="1:8" x14ac:dyDescent="0.3">
      <c r="A5" s="23">
        <v>126</v>
      </c>
      <c r="B5" s="24" t="s">
        <v>9</v>
      </c>
      <c r="C5" s="25">
        <v>0.5</v>
      </c>
      <c r="F5" s="23" t="s">
        <v>37</v>
      </c>
      <c r="G5" s="24" t="s">
        <v>9</v>
      </c>
      <c r="H5" s="25">
        <v>0.5</v>
      </c>
    </row>
    <row r="6" spans="1:8" ht="12" customHeight="1" x14ac:dyDescent="0.3"/>
    <row r="7" spans="1:8" x14ac:dyDescent="0.3">
      <c r="A7" s="23" t="s">
        <v>35</v>
      </c>
      <c r="B7" s="26" t="e">
        <f>VLOOKUP(A7,$A$2:$C$5,2,FALSE)</f>
        <v>#N/A</v>
      </c>
      <c r="F7" s="23">
        <v>123</v>
      </c>
      <c r="G7" s="26" t="e">
        <f>VLOOKUP(F7,$F$2:$H$5,2,FALSE)</f>
        <v>#N/A</v>
      </c>
    </row>
    <row r="8" spans="1:8" x14ac:dyDescent="0.3">
      <c r="A8" s="23" t="s">
        <v>35</v>
      </c>
      <c r="B8" s="26" t="str">
        <f>VLOOKUP(--A8,$A$2:$C$5,2,FALSE)</f>
        <v>Paper</v>
      </c>
      <c r="F8" s="23">
        <v>123</v>
      </c>
      <c r="G8" s="26" t="str">
        <f>VLOOKUP(F8 &amp; "",$F$2:$H$5,2,FALSE)</f>
        <v>Paper</v>
      </c>
    </row>
    <row r="9" spans="1:8" x14ac:dyDescent="0.3">
      <c r="A9" s="23">
        <v>123</v>
      </c>
      <c r="B9" s="26" t="str">
        <f>VLOOKUP(--A9,$A$2:$C$5,2,FALSE)</f>
        <v>Paper</v>
      </c>
      <c r="F9" s="23" t="s">
        <v>35</v>
      </c>
      <c r="G9" s="26" t="str">
        <f>VLOOKUP(F9 &amp; "",$F$2:$H$5,2,FALSE)</f>
        <v>Paper</v>
      </c>
    </row>
    <row r="10" spans="1:8" x14ac:dyDescent="0.3">
      <c r="A10" s="28"/>
      <c r="B10" s="20"/>
    </row>
    <row r="11" spans="1:8" x14ac:dyDescent="0.3">
      <c r="F11" s="27">
        <v>125</v>
      </c>
      <c r="G11" s="26" t="e">
        <f>VLOOKUP(F11,$F$2:$H$5,2,FALSE)</f>
        <v>#N/A</v>
      </c>
    </row>
    <row r="12" spans="1:8" x14ac:dyDescent="0.3">
      <c r="F12" s="27">
        <v>125</v>
      </c>
      <c r="G12" s="26" t="str">
        <f>VLOOKUP(TEXT(F12,"00000"),$F$2:$H$5,2,FALSE)</f>
        <v>Desk</v>
      </c>
    </row>
    <row r="13" spans="1:8" x14ac:dyDescent="0.3">
      <c r="F13" s="23" t="s">
        <v>42</v>
      </c>
      <c r="G13" s="26" t="str">
        <f>VLOOKUP(TEXT(F13,"00000"),$F$2:$H$5,2,FALSE)</f>
        <v>Desk</v>
      </c>
    </row>
    <row r="14" spans="1:8" x14ac:dyDescent="0.3">
      <c r="A14" s="29" t="s">
        <v>38</v>
      </c>
    </row>
    <row r="15" spans="1:8" x14ac:dyDescent="0.3">
      <c r="A15" s="29" t="s">
        <v>39</v>
      </c>
    </row>
    <row r="16" spans="1:8" x14ac:dyDescent="0.3">
      <c r="C16" s="26" t="s">
        <v>40</v>
      </c>
      <c r="E16" s="26" t="s">
        <v>41</v>
      </c>
    </row>
    <row r="17" spans="3:5" x14ac:dyDescent="0.3">
      <c r="C17" s="23" t="s">
        <v>35</v>
      </c>
      <c r="D17" s="20"/>
      <c r="E17" s="23">
        <v>123</v>
      </c>
    </row>
  </sheetData>
  <phoneticPr fontId="7" type="noConversion"/>
  <conditionalFormatting sqref="A2:A5 F2:F5 F7:F9 A7:A10 F11:F13 C17 E17">
    <cfRule type="expression" dxfId="1" priority="1" stopIfTrue="1">
      <formula>ISTEXT(A2)</formula>
    </cfRule>
    <cfRule type="expression" dxfId="0" priority="2" stopIfTrue="1">
      <formula>ISNUMBER(A2)</formula>
    </cfRule>
  </conditionalFormatting>
  <pageMargins left="0.75" right="0.75" top="1" bottom="1" header="0.5" footer="0.5"/>
  <pageSetup orientation="portrait" r:id="rId1"/>
  <headerFooter alignWithMargins="0">
    <oddFooter>&amp;Lwww.contextures.com&amp;R&amp;D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E17"/>
  <sheetViews>
    <sheetView showGridLines="0" workbookViewId="0">
      <selection activeCell="B6" sqref="B6"/>
    </sheetView>
  </sheetViews>
  <sheetFormatPr defaultRowHeight="15.6" x14ac:dyDescent="0.3"/>
  <cols>
    <col min="1" max="1" width="10.19921875" customWidth="1"/>
    <col min="2" max="2" width="19.3984375" customWidth="1"/>
    <col min="3" max="3" width="9.3984375" customWidth="1"/>
    <col min="4" max="4" width="8.5" customWidth="1"/>
    <col min="5" max="5" width="11.3984375" customWidth="1"/>
  </cols>
  <sheetData>
    <row r="2" spans="1:5" x14ac:dyDescent="0.3">
      <c r="A2" s="7" t="s">
        <v>11</v>
      </c>
      <c r="B2" s="15" t="s">
        <v>108</v>
      </c>
    </row>
    <row r="3" spans="1:5" x14ac:dyDescent="0.3">
      <c r="A3" s="7" t="s">
        <v>15</v>
      </c>
      <c r="B3" s="14"/>
    </row>
    <row r="4" spans="1:5" ht="30.75" customHeight="1" x14ac:dyDescent="0.3"/>
    <row r="5" spans="1:5" ht="30.75" customHeight="1" x14ac:dyDescent="0.3"/>
    <row r="6" spans="1:5" x14ac:dyDescent="0.3">
      <c r="A6" s="8" t="s">
        <v>0</v>
      </c>
      <c r="B6" s="8" t="s">
        <v>1</v>
      </c>
      <c r="C6" s="8" t="s">
        <v>12</v>
      </c>
      <c r="D6" s="8" t="s">
        <v>16</v>
      </c>
      <c r="E6" s="8" t="s">
        <v>13</v>
      </c>
    </row>
    <row r="7" spans="1:5" ht="21" customHeight="1" x14ac:dyDescent="0.3">
      <c r="A7" s="10" t="s">
        <v>2</v>
      </c>
      <c r="B7" s="17" t="str">
        <f>IF(ISNA(VLOOKUP(A7,Products!$A$2:$C$5,2,FALSE)),"",VLOOKUP(A7,Products!$A$2:$C$5,2,FALSE))</f>
        <v>Paper</v>
      </c>
      <c r="C7" s="9">
        <f>IF(ISNA(VLOOKUP(A7,Products!$A$2:$C$5,3,FALSE)),"",VLOOKUP(A7,Products!$A$2:$C$5,3,FALSE))</f>
        <v>5</v>
      </c>
      <c r="D7" s="10">
        <v>3</v>
      </c>
      <c r="E7" s="9">
        <f>IF(D7="",0,C7*D7)</f>
        <v>15</v>
      </c>
    </row>
    <row r="8" spans="1:5" ht="21" customHeight="1" x14ac:dyDescent="0.3">
      <c r="A8" s="10" t="s">
        <v>6</v>
      </c>
      <c r="B8" s="17" t="str">
        <f>IF(ISNA(VLOOKUP(A8,Products!$A$2:$C$5,2,FALSE)),"",VLOOKUP(A8,Products!$A$2:$C$5,2,FALSE))</f>
        <v>Desk</v>
      </c>
      <c r="C8" s="9">
        <f>IF(ISNA(VLOOKUP(A8,Products!$A$2:$C$5,3,FALSE)),"",VLOOKUP(A8,Products!$A$2:$C$5,3,FALSE))</f>
        <v>75</v>
      </c>
      <c r="D8" s="10">
        <v>2</v>
      </c>
      <c r="E8" s="9">
        <f t="shared" ref="E8:E13" si="0">IF(D8="",0,C8*D8)</f>
        <v>150</v>
      </c>
    </row>
    <row r="9" spans="1:5" ht="21" customHeight="1" x14ac:dyDescent="0.3">
      <c r="A9" s="10"/>
      <c r="B9" s="17" t="str">
        <f>IF(ISNA(VLOOKUP(A9,Products!$A$2:$C$5,2,FALSE)),"",VLOOKUP(A9,Products!$A$2:$C$5,2,FALSE))</f>
        <v/>
      </c>
      <c r="C9" s="9" t="str">
        <f>IF(ISNA(VLOOKUP(A9,Products!$A$2:$C$5,3,FALSE)),"",VLOOKUP(A9,Products!$A$2:$C$5,3,FALSE))</f>
        <v/>
      </c>
      <c r="D9" s="10"/>
      <c r="E9" s="9">
        <f t="shared" si="0"/>
        <v>0</v>
      </c>
    </row>
    <row r="10" spans="1:5" ht="21" customHeight="1" x14ac:dyDescent="0.3">
      <c r="A10" s="10"/>
      <c r="B10" s="17" t="str">
        <f>IF(ISNA(VLOOKUP(A10,Products!$A$2:$C$5,2,FALSE)),"",VLOOKUP(A10,Products!$A$2:$C$5,2,FALSE))</f>
        <v/>
      </c>
      <c r="C10" s="9" t="str">
        <f>IF(ISNA(VLOOKUP(A10,Products!$A$2:$C$5,3,FALSE)),"",VLOOKUP(A10,Products!$A$2:$C$5,3,FALSE))</f>
        <v/>
      </c>
      <c r="D10" s="10"/>
      <c r="E10" s="9">
        <f t="shared" si="0"/>
        <v>0</v>
      </c>
    </row>
    <row r="11" spans="1:5" ht="21" customHeight="1" x14ac:dyDescent="0.3">
      <c r="A11" s="10"/>
      <c r="B11" s="17" t="str">
        <f>IF(ISNA(VLOOKUP(A11,Products!$A$2:$C$5,2,FALSE)),"",VLOOKUP(A11,Products!$A$2:$C$5,2,FALSE))</f>
        <v/>
      </c>
      <c r="C11" s="9" t="str">
        <f>IF(ISNA(VLOOKUP(A11,Products!$A$2:$C$5,3,FALSE)),"",VLOOKUP(A11,Products!$A$2:$C$5,3,FALSE))</f>
        <v/>
      </c>
      <c r="D11" s="10"/>
      <c r="E11" s="9">
        <f t="shared" si="0"/>
        <v>0</v>
      </c>
    </row>
    <row r="12" spans="1:5" ht="21" customHeight="1" x14ac:dyDescent="0.3">
      <c r="A12" s="10"/>
      <c r="B12" s="17" t="str">
        <f>IF(ISNA(VLOOKUP(A12,Products!$A$2:$C$5,2,FALSE)),"",VLOOKUP(A12,Products!$A$2:$C$5,2,FALSE))</f>
        <v/>
      </c>
      <c r="C12" s="9" t="str">
        <f>IF(ISNA(VLOOKUP(A12,Products!$A$2:$C$5,3,FALSE)),"",VLOOKUP(A12,Products!$A$2:$C$5,3,FALSE))</f>
        <v/>
      </c>
      <c r="D12" s="10"/>
      <c r="E12" s="9">
        <f t="shared" si="0"/>
        <v>0</v>
      </c>
    </row>
    <row r="13" spans="1:5" ht="21" customHeight="1" x14ac:dyDescent="0.3">
      <c r="A13" s="10"/>
      <c r="B13" s="17" t="str">
        <f>IF(ISNA(VLOOKUP(A13,Products!$A$2:$C$5,2,FALSE)),"",VLOOKUP(A13,Products!$A$2:$C$5,2,FALSE))</f>
        <v/>
      </c>
      <c r="C13" s="9" t="str">
        <f>IF(ISNA(VLOOKUP(A13,Products!$A$2:$C$5,3,FALSE)),"",VLOOKUP(A13,Products!$A$2:$C$5,3,FALSE))</f>
        <v/>
      </c>
      <c r="D13" s="10"/>
      <c r="E13" s="9">
        <f t="shared" si="0"/>
        <v>0</v>
      </c>
    </row>
    <row r="15" spans="1:5" ht="22.5" customHeight="1" x14ac:dyDescent="0.3">
      <c r="C15" s="11" t="s">
        <v>17</v>
      </c>
      <c r="D15" s="12"/>
      <c r="E15" s="9">
        <f>SUM(E7:E13)</f>
        <v>165</v>
      </c>
    </row>
    <row r="16" spans="1:5" ht="22.5" customHeight="1" x14ac:dyDescent="0.3">
      <c r="C16" s="11" t="s">
        <v>14</v>
      </c>
      <c r="D16" s="12">
        <v>0.1</v>
      </c>
      <c r="E16" s="9">
        <f>E15*D16</f>
        <v>16.5</v>
      </c>
    </row>
    <row r="17" spans="3:5" ht="22.5" customHeight="1" x14ac:dyDescent="0.3">
      <c r="C17" s="16" t="s">
        <v>13</v>
      </c>
      <c r="D17" s="12"/>
      <c r="E17" s="13">
        <f>E15+E16</f>
        <v>181.5</v>
      </c>
    </row>
  </sheetData>
  <phoneticPr fontId="7" type="noConversion"/>
  <dataValidations count="1">
    <dataValidation type="list" allowBlank="1" showInputMessage="1" sqref="A7:A13" xr:uid="{00000000-0002-0000-0300-000000000000}">
      <formula1>ProductCodes</formula1>
    </dataValidation>
  </dataValidations>
  <pageMargins left="0.75" right="0.75" top="1" bottom="1" header="0.5" footer="0.5"/>
  <pageSetup orientation="portrait" r:id="rId1"/>
  <headerFooter alignWithMargins="0">
    <oddFooter>&amp;Lwww.contextures.com&amp;R&amp;D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6"/>
  <sheetViews>
    <sheetView showGridLines="0" workbookViewId="0">
      <selection activeCell="B6" sqref="B6"/>
    </sheetView>
  </sheetViews>
  <sheetFormatPr defaultRowHeight="15.6" x14ac:dyDescent="0.3"/>
  <sheetData>
    <row r="1" spans="1:3" x14ac:dyDescent="0.3">
      <c r="A1" s="5" t="s">
        <v>23</v>
      </c>
      <c r="B1" s="5" t="s">
        <v>24</v>
      </c>
      <c r="C1" s="5"/>
    </row>
    <row r="2" spans="1:3" x14ac:dyDescent="0.3">
      <c r="A2" s="22">
        <v>0</v>
      </c>
      <c r="B2" s="20" t="s">
        <v>25</v>
      </c>
    </row>
    <row r="3" spans="1:3" x14ac:dyDescent="0.3">
      <c r="A3" s="22">
        <v>50</v>
      </c>
      <c r="B3" s="20" t="s">
        <v>29</v>
      </c>
    </row>
    <row r="4" spans="1:3" x14ac:dyDescent="0.3">
      <c r="A4" s="22">
        <v>60</v>
      </c>
      <c r="B4" s="20" t="s">
        <v>28</v>
      </c>
    </row>
    <row r="5" spans="1:3" x14ac:dyDescent="0.3">
      <c r="A5" s="22">
        <v>70</v>
      </c>
      <c r="B5" s="20" t="s">
        <v>27</v>
      </c>
    </row>
    <row r="6" spans="1:3" x14ac:dyDescent="0.3">
      <c r="A6" s="22">
        <v>85</v>
      </c>
      <c r="B6" s="20" t="s">
        <v>26</v>
      </c>
    </row>
  </sheetData>
  <phoneticPr fontId="7" type="noConversion"/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showGridLines="0" workbookViewId="0">
      <selection activeCell="B6" sqref="B6"/>
    </sheetView>
  </sheetViews>
  <sheetFormatPr defaultRowHeight="15.6" x14ac:dyDescent="0.3"/>
  <sheetData>
    <row r="1" spans="1:3" ht="18" x14ac:dyDescent="0.35">
      <c r="A1" s="21" t="s">
        <v>30</v>
      </c>
    </row>
    <row r="3" spans="1:3" x14ac:dyDescent="0.3">
      <c r="A3" s="5" t="s">
        <v>31</v>
      </c>
      <c r="B3" s="5" t="s">
        <v>23</v>
      </c>
      <c r="C3" s="5" t="s">
        <v>24</v>
      </c>
    </row>
    <row r="4" spans="1:3" x14ac:dyDescent="0.3">
      <c r="A4" t="s">
        <v>32</v>
      </c>
      <c r="B4" s="20">
        <v>77</v>
      </c>
      <c r="C4" s="20" t="str">
        <f>VLOOKUP(B4,GradeList,2,TRUE)</f>
        <v>B</v>
      </c>
    </row>
    <row r="5" spans="1:3" x14ac:dyDescent="0.3">
      <c r="A5" t="s">
        <v>33</v>
      </c>
      <c r="B5" s="20">
        <v>67</v>
      </c>
      <c r="C5" s="20" t="str">
        <f>VLOOKUP(B5,GradeList,2,TRUE)</f>
        <v>C</v>
      </c>
    </row>
    <row r="6" spans="1:3" x14ac:dyDescent="0.3">
      <c r="A6" t="s">
        <v>34</v>
      </c>
      <c r="B6" s="20">
        <v>86</v>
      </c>
      <c r="C6" s="20" t="str">
        <f>VLOOKUP(B6,GradeList,2,TRUE)</f>
        <v>A</v>
      </c>
    </row>
  </sheetData>
  <phoneticPr fontId="7" type="noConversion"/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B1:I22"/>
  <sheetViews>
    <sheetView showGridLines="0" zoomScale="90" zoomScaleNormal="90" workbookViewId="0">
      <selection activeCell="B6" sqref="B6"/>
    </sheetView>
  </sheetViews>
  <sheetFormatPr defaultColWidth="9" defaultRowHeight="15.6" x14ac:dyDescent="0.3"/>
  <cols>
    <col min="1" max="1" width="2.09765625" style="3" customWidth="1"/>
    <col min="2" max="2" width="2.8984375" style="3" bestFit="1" customWidth="1"/>
    <col min="3" max="3" width="7.09765625" style="3" customWidth="1"/>
    <col min="4" max="4" width="9.5" style="3" customWidth="1"/>
    <col min="5" max="5" width="6.3984375" style="3" bestFit="1" customWidth="1"/>
    <col min="6" max="6" width="6.5" style="3" customWidth="1"/>
    <col min="7" max="7" width="9.5" style="3" customWidth="1"/>
    <col min="8" max="16384" width="9" style="3"/>
  </cols>
  <sheetData>
    <row r="1" spans="2:9" ht="24.75" customHeight="1" x14ac:dyDescent="0.3">
      <c r="C1" s="48" t="s">
        <v>105</v>
      </c>
    </row>
    <row r="2" spans="2:9" ht="6.75" customHeight="1" x14ac:dyDescent="0.3">
      <c r="B2" s="48"/>
    </row>
    <row r="3" spans="2:9" x14ac:dyDescent="0.3">
      <c r="C3" s="68" t="s">
        <v>68</v>
      </c>
      <c r="D3" s="2" t="s">
        <v>84</v>
      </c>
      <c r="E3" s="76" t="s">
        <v>102</v>
      </c>
      <c r="F3" s="69">
        <f>VLOOKUP($D$3,Table1[],9,FALSE)</f>
        <v>11</v>
      </c>
      <c r="G3" s="1" t="s">
        <v>99</v>
      </c>
    </row>
    <row r="4" spans="2:9" x14ac:dyDescent="0.3">
      <c r="C4" s="68" t="s">
        <v>95</v>
      </c>
      <c r="D4" s="69">
        <f>F4-F3+1</f>
        <v>12</v>
      </c>
      <c r="E4" s="76" t="s">
        <v>103</v>
      </c>
      <c r="F4" s="69">
        <f>VLOOKUP($D$3,Table1[],9,TRUE)</f>
        <v>22</v>
      </c>
      <c r="G4" s="1" t="s">
        <v>100</v>
      </c>
    </row>
    <row r="5" spans="2:9" x14ac:dyDescent="0.3">
      <c r="C5" s="68" t="s">
        <v>97</v>
      </c>
      <c r="D5" s="69">
        <f>SUM(F8:F22)</f>
        <v>356</v>
      </c>
      <c r="F5" s="70" t="s">
        <v>104</v>
      </c>
    </row>
    <row r="6" spans="2:9" x14ac:dyDescent="0.3">
      <c r="H6" s="70"/>
    </row>
    <row r="7" spans="2:9" x14ac:dyDescent="0.3">
      <c r="B7" s="71" t="s">
        <v>96</v>
      </c>
      <c r="C7" s="71" t="s">
        <v>94</v>
      </c>
      <c r="D7" s="71" t="s">
        <v>68</v>
      </c>
      <c r="E7" s="71" t="s">
        <v>15</v>
      </c>
      <c r="F7" s="71" t="s">
        <v>72</v>
      </c>
      <c r="G7" s="71" t="s">
        <v>69</v>
      </c>
    </row>
    <row r="8" spans="2:9" x14ac:dyDescent="0.3">
      <c r="B8" s="72">
        <f>SUM(B7,1)</f>
        <v>1</v>
      </c>
      <c r="C8" s="72">
        <f t="shared" ref="C8:C22" si="0">IF(B8&lt;=$D$4,$F$3+B8-1,"")</f>
        <v>11</v>
      </c>
      <c r="D8" s="72" t="str">
        <f>IFERROR(INDEX(Table1[Customer],C8),"")</f>
        <v>XYZ Inc</v>
      </c>
      <c r="E8" s="75">
        <f>IFERROR(INDEX(Table1[Date],C8),"")</f>
        <v>44563</v>
      </c>
      <c r="F8" s="72">
        <f>IFERROR(INDEX(Table1[Units],C8),"")</f>
        <v>49</v>
      </c>
      <c r="G8" s="73" t="str">
        <f>IFERROR(INDEX(Table1[Item],C8),"")</f>
        <v>Clipboards</v>
      </c>
      <c r="H8" s="48" t="s">
        <v>98</v>
      </c>
    </row>
    <row r="9" spans="2:9" x14ac:dyDescent="0.3">
      <c r="B9" s="72">
        <f t="shared" ref="B9:B22" si="1">SUM(B8,1)</f>
        <v>2</v>
      </c>
      <c r="C9" s="72">
        <f t="shared" si="0"/>
        <v>12</v>
      </c>
      <c r="D9" s="72" t="str">
        <f>IFERROR(INDEX(Table1[Customer],C9),"")</f>
        <v>ABC Inc</v>
      </c>
      <c r="E9" s="75">
        <f>IFERROR(INDEX(Table1[Date],C9),"")</f>
        <v>44576</v>
      </c>
      <c r="F9" s="72">
        <f>IFERROR(INDEX(Table1[Units],C9),"")</f>
        <v>28</v>
      </c>
      <c r="G9" s="73" t="str">
        <f>IFERROR(INDEX(Table1[Item],C9),"")</f>
        <v>Binders</v>
      </c>
      <c r="H9" s="70" t="s">
        <v>106</v>
      </c>
    </row>
    <row r="10" spans="2:9" x14ac:dyDescent="0.3">
      <c r="B10" s="72">
        <f t="shared" si="1"/>
        <v>3</v>
      </c>
      <c r="C10" s="72">
        <f t="shared" si="0"/>
        <v>13</v>
      </c>
      <c r="D10" s="72" t="str">
        <f>IFERROR(INDEX(Table1[Customer],C10),"")</f>
        <v>ABC Inc</v>
      </c>
      <c r="E10" s="75">
        <f>IFERROR(INDEX(Table1[Date],C10),"")</f>
        <v>44576</v>
      </c>
      <c r="F10" s="72">
        <f>IFERROR(INDEX(Table1[Units],C10),"")</f>
        <v>32</v>
      </c>
      <c r="G10" s="73" t="str">
        <f>IFERROR(INDEX(Table1[Item],C10),"")</f>
        <v>Binders</v>
      </c>
      <c r="H10" s="74"/>
      <c r="I10" s="3" t="s">
        <v>107</v>
      </c>
    </row>
    <row r="11" spans="2:9" x14ac:dyDescent="0.3">
      <c r="B11" s="72">
        <f t="shared" si="1"/>
        <v>4</v>
      </c>
      <c r="C11" s="72">
        <f t="shared" si="0"/>
        <v>14</v>
      </c>
      <c r="D11" s="72" t="str">
        <f>IFERROR(INDEX(Table1[Customer],C11),"")</f>
        <v>BigCo</v>
      </c>
      <c r="E11" s="75">
        <f>IFERROR(INDEX(Table1[Date],C11),"")</f>
        <v>44576</v>
      </c>
      <c r="F11" s="72">
        <f>IFERROR(INDEX(Table1[Units],C11),"")</f>
        <v>12</v>
      </c>
      <c r="G11" s="73" t="str">
        <f>IFERROR(INDEX(Table1[Item],C11),"")</f>
        <v>Clipboards</v>
      </c>
    </row>
    <row r="12" spans="2:9" x14ac:dyDescent="0.3">
      <c r="B12" s="72">
        <f t="shared" si="1"/>
        <v>5</v>
      </c>
      <c r="C12" s="72">
        <f t="shared" si="0"/>
        <v>15</v>
      </c>
      <c r="D12" s="72" t="str">
        <f>IFERROR(INDEX(Table1[Customer],C12),"")</f>
        <v>Mega Corp</v>
      </c>
      <c r="E12" s="75">
        <f>IFERROR(INDEX(Table1[Date],C12),"")</f>
        <v>44576</v>
      </c>
      <c r="F12" s="72">
        <f>IFERROR(INDEX(Table1[Units],C12),"")</f>
        <v>17</v>
      </c>
      <c r="G12" s="73" t="str">
        <f>IFERROR(INDEX(Table1[Item],C12),"")</f>
        <v>Pencils</v>
      </c>
    </row>
    <row r="13" spans="2:9" x14ac:dyDescent="0.3">
      <c r="B13" s="72">
        <f t="shared" si="1"/>
        <v>6</v>
      </c>
      <c r="C13" s="72">
        <f t="shared" si="0"/>
        <v>16</v>
      </c>
      <c r="D13" s="72" t="str">
        <f>IFERROR(INDEX(Table1[Customer],C13),"")</f>
        <v>Mini Corp</v>
      </c>
      <c r="E13" s="75">
        <f>IFERROR(INDEX(Table1[Date],C13),"")</f>
        <v>44576</v>
      </c>
      <c r="F13" s="72">
        <f>IFERROR(INDEX(Table1[Units],C13),"")</f>
        <v>31</v>
      </c>
      <c r="G13" s="73" t="str">
        <f>IFERROR(INDEX(Table1[Item],C13),"")</f>
        <v>Clipboards</v>
      </c>
    </row>
    <row r="14" spans="2:9" x14ac:dyDescent="0.3">
      <c r="B14" s="72">
        <f t="shared" si="1"/>
        <v>7</v>
      </c>
      <c r="C14" s="72">
        <f t="shared" si="0"/>
        <v>17</v>
      </c>
      <c r="D14" s="72" t="str">
        <f>IFERROR(INDEX(Table1[Customer],C14),"")</f>
        <v>Mini Corp</v>
      </c>
      <c r="E14" s="75">
        <f>IFERROR(INDEX(Table1[Date],C14),"")</f>
        <v>44576</v>
      </c>
      <c r="F14" s="72">
        <f>IFERROR(INDEX(Table1[Units],C14),"")</f>
        <v>8</v>
      </c>
      <c r="G14" s="73" t="str">
        <f>IFERROR(INDEX(Table1[Item],C14),"")</f>
        <v>Pens</v>
      </c>
    </row>
    <row r="15" spans="2:9" x14ac:dyDescent="0.3">
      <c r="B15" s="72">
        <f t="shared" si="1"/>
        <v>8</v>
      </c>
      <c r="C15" s="72">
        <f t="shared" si="0"/>
        <v>18</v>
      </c>
      <c r="D15" s="72" t="str">
        <f>IFERROR(INDEX(Table1[Customer],C15),"")</f>
        <v>NewCo</v>
      </c>
      <c r="E15" s="75">
        <f>IFERROR(INDEX(Table1[Date],C15),"")</f>
        <v>44576</v>
      </c>
      <c r="F15" s="72">
        <f>IFERROR(INDEX(Table1[Units],C15),"")</f>
        <v>37</v>
      </c>
      <c r="G15" s="73" t="str">
        <f>IFERROR(INDEX(Table1[Item],C15),"")</f>
        <v>Binders</v>
      </c>
    </row>
    <row r="16" spans="2:9" x14ac:dyDescent="0.3">
      <c r="B16" s="72">
        <f t="shared" si="1"/>
        <v>9</v>
      </c>
      <c r="C16" s="72">
        <f t="shared" si="0"/>
        <v>19</v>
      </c>
      <c r="D16" s="72" t="str">
        <f>IFERROR(INDEX(Table1[Customer],C16),"")</f>
        <v>SmallCo</v>
      </c>
      <c r="E16" s="75">
        <f>IFERROR(INDEX(Table1[Date],C16),"")</f>
        <v>44576</v>
      </c>
      <c r="F16" s="72">
        <f>IFERROR(INDEX(Table1[Units],C16),"")</f>
        <v>13</v>
      </c>
      <c r="G16" s="73" t="str">
        <f>IFERROR(INDEX(Table1[Item],C16),"")</f>
        <v>Pens</v>
      </c>
    </row>
    <row r="17" spans="2:7" x14ac:dyDescent="0.3">
      <c r="B17" s="72">
        <f t="shared" si="1"/>
        <v>10</v>
      </c>
      <c r="C17" s="72">
        <f t="shared" si="0"/>
        <v>20</v>
      </c>
      <c r="D17" s="72" t="str">
        <f>IFERROR(INDEX(Table1[Customer],C17),"")</f>
        <v>SmallCo</v>
      </c>
      <c r="E17" s="75">
        <f>IFERROR(INDEX(Table1[Date],C17),"")</f>
        <v>44576</v>
      </c>
      <c r="F17" s="72">
        <f>IFERROR(INDEX(Table1[Units],C17),"")</f>
        <v>40</v>
      </c>
      <c r="G17" s="73" t="str">
        <f>IFERROR(INDEX(Table1[Item],C17),"")</f>
        <v>Pens</v>
      </c>
    </row>
    <row r="18" spans="2:7" x14ac:dyDescent="0.3">
      <c r="B18" s="72">
        <f t="shared" si="1"/>
        <v>11</v>
      </c>
      <c r="C18" s="72">
        <f t="shared" si="0"/>
        <v>21</v>
      </c>
      <c r="D18" s="72" t="str">
        <f>IFERROR(INDEX(Table1[Customer],C18),"")</f>
        <v>XYZ Inc</v>
      </c>
      <c r="E18" s="75">
        <f>IFERROR(INDEX(Table1[Date],C18),"")</f>
        <v>44576</v>
      </c>
      <c r="F18" s="72">
        <f>IFERROR(INDEX(Table1[Units],C18),"")</f>
        <v>48</v>
      </c>
      <c r="G18" s="73" t="str">
        <f>IFERROR(INDEX(Table1[Item],C18),"")</f>
        <v>Pencils</v>
      </c>
    </row>
    <row r="19" spans="2:7" x14ac:dyDescent="0.3">
      <c r="B19" s="72">
        <f t="shared" si="1"/>
        <v>12</v>
      </c>
      <c r="C19" s="72">
        <f t="shared" si="0"/>
        <v>22</v>
      </c>
      <c r="D19" s="72" t="str">
        <f>IFERROR(INDEX(Table1[Customer],C19),"")</f>
        <v>XYZ Inc</v>
      </c>
      <c r="E19" s="75">
        <f>IFERROR(INDEX(Table1[Date],C19),"")</f>
        <v>44576</v>
      </c>
      <c r="F19" s="72">
        <f>IFERROR(INDEX(Table1[Units],C19),"")</f>
        <v>41</v>
      </c>
      <c r="G19" s="73" t="str">
        <f>IFERROR(INDEX(Table1[Item],C19),"")</f>
        <v>Pens</v>
      </c>
    </row>
    <row r="20" spans="2:7" x14ac:dyDescent="0.3">
      <c r="B20" s="72">
        <f t="shared" si="1"/>
        <v>13</v>
      </c>
      <c r="C20" s="72" t="str">
        <f t="shared" si="0"/>
        <v/>
      </c>
      <c r="D20" s="72" t="str">
        <f>IFERROR(INDEX(Table1[Customer],C20),"")</f>
        <v/>
      </c>
      <c r="E20" s="75" t="str">
        <f>IFERROR(INDEX(Table1[Date],C20),"")</f>
        <v/>
      </c>
      <c r="F20" s="72" t="str">
        <f>IFERROR(INDEX(Table1[Units],C20),"")</f>
        <v/>
      </c>
      <c r="G20" s="73" t="str">
        <f>IFERROR(INDEX(Table1[Item],C20),"")</f>
        <v/>
      </c>
    </row>
    <row r="21" spans="2:7" x14ac:dyDescent="0.3">
      <c r="B21" s="72">
        <f t="shared" si="1"/>
        <v>14</v>
      </c>
      <c r="C21" s="72" t="str">
        <f t="shared" si="0"/>
        <v/>
      </c>
      <c r="D21" s="72" t="str">
        <f>IFERROR(INDEX(Table1[Customer],C21),"")</f>
        <v/>
      </c>
      <c r="E21" s="75" t="str">
        <f>IFERROR(INDEX(Table1[Date],C21),"")</f>
        <v/>
      </c>
      <c r="F21" s="72" t="str">
        <f>IFERROR(INDEX(Table1[Units],C21),"")</f>
        <v/>
      </c>
      <c r="G21" s="73" t="str">
        <f>IFERROR(INDEX(Table1[Item],C21),"")</f>
        <v/>
      </c>
    </row>
    <row r="22" spans="2:7" x14ac:dyDescent="0.3">
      <c r="B22" s="72">
        <f t="shared" si="1"/>
        <v>15</v>
      </c>
      <c r="C22" s="72" t="str">
        <f t="shared" si="0"/>
        <v/>
      </c>
      <c r="D22" s="72" t="str">
        <f>IFERROR(INDEX(Table1[Customer],C22),"")</f>
        <v/>
      </c>
      <c r="E22" s="75" t="str">
        <f>IFERROR(INDEX(Table1[Date],C22),"")</f>
        <v/>
      </c>
      <c r="F22" s="72" t="str">
        <f>IFERROR(INDEX(Table1[Units],C22),"")</f>
        <v/>
      </c>
      <c r="G22" s="73" t="str">
        <f>IFERROR(INDEX(Table1[Item],C22),"")</f>
        <v/>
      </c>
    </row>
  </sheetData>
  <dataValidations count="1">
    <dataValidation type="list" allowBlank="1" showInputMessage="1" showErrorMessage="1" sqref="D3" xr:uid="{00000000-0002-0000-0600-000000000000}">
      <formula1>CustomerList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L45"/>
  <sheetViews>
    <sheetView showGridLines="0" workbookViewId="0">
      <pane ySplit="4" topLeftCell="A5" activePane="bottomLeft" state="frozen"/>
      <selection activeCell="B6" sqref="B6"/>
      <selection pane="bottomLeft" activeCell="B6" sqref="B6"/>
    </sheetView>
  </sheetViews>
  <sheetFormatPr defaultRowHeight="15.6" x14ac:dyDescent="0.3"/>
  <cols>
    <col min="1" max="1" width="11.59765625" customWidth="1"/>
    <col min="2" max="2" width="9.59765625" style="65" customWidth="1"/>
    <col min="7" max="8" width="9" style="66"/>
    <col min="9" max="9" width="9"/>
    <col min="10" max="10" width="2.3984375" customWidth="1"/>
    <col min="11" max="11" width="6.5" customWidth="1"/>
    <col min="12" max="12" width="15" customWidth="1"/>
    <col min="14" max="17" width="8"/>
    <col min="18" max="18" width="10.19921875" customWidth="1"/>
  </cols>
  <sheetData>
    <row r="1" spans="1:12" ht="18" x14ac:dyDescent="0.35">
      <c r="A1" s="67" t="s">
        <v>93</v>
      </c>
      <c r="L1" s="44" t="s">
        <v>101</v>
      </c>
    </row>
    <row r="2" spans="1:12" ht="6.75" customHeight="1" x14ac:dyDescent="0.3"/>
    <row r="3" spans="1:12" x14ac:dyDescent="0.3">
      <c r="A3" t="s">
        <v>68</v>
      </c>
      <c r="B3" s="65" t="s">
        <v>15</v>
      </c>
      <c r="C3" t="s">
        <v>69</v>
      </c>
      <c r="D3" t="s">
        <v>70</v>
      </c>
      <c r="E3" t="s">
        <v>71</v>
      </c>
      <c r="F3" t="s">
        <v>72</v>
      </c>
      <c r="G3" s="66" t="s">
        <v>10</v>
      </c>
      <c r="H3" s="66" t="s">
        <v>13</v>
      </c>
      <c r="I3" t="s">
        <v>94</v>
      </c>
      <c r="L3" s="29" t="s">
        <v>92</v>
      </c>
    </row>
    <row r="4" spans="1:12" x14ac:dyDescent="0.3">
      <c r="A4" t="s">
        <v>73</v>
      </c>
      <c r="B4" s="65">
        <v>44563</v>
      </c>
      <c r="C4" t="s">
        <v>74</v>
      </c>
      <c r="D4" t="s">
        <v>75</v>
      </c>
      <c r="E4" t="s">
        <v>76</v>
      </c>
      <c r="F4">
        <v>3</v>
      </c>
      <c r="G4" s="66">
        <v>19.989999999999998</v>
      </c>
      <c r="H4" s="66">
        <f t="shared" ref="H4:H45" si="0">F4*G4</f>
        <v>59.97</v>
      </c>
      <c r="I4">
        <f>ROW()-ROW(Table1[[#Headers],[Row]])</f>
        <v>1</v>
      </c>
      <c r="L4" t="s">
        <v>73</v>
      </c>
    </row>
    <row r="5" spans="1:12" x14ac:dyDescent="0.3">
      <c r="A5" t="s">
        <v>73</v>
      </c>
      <c r="B5" s="65">
        <v>44563</v>
      </c>
      <c r="C5" t="s">
        <v>86</v>
      </c>
      <c r="D5" t="s">
        <v>75</v>
      </c>
      <c r="E5" t="s">
        <v>76</v>
      </c>
      <c r="F5">
        <v>40</v>
      </c>
      <c r="G5" s="66">
        <v>1.29</v>
      </c>
      <c r="H5" s="66">
        <f t="shared" si="0"/>
        <v>51.6</v>
      </c>
      <c r="I5">
        <f>ROW()-ROW(Table1[[#Headers],[Row]])</f>
        <v>2</v>
      </c>
      <c r="L5" t="s">
        <v>90</v>
      </c>
    </row>
    <row r="6" spans="1:12" x14ac:dyDescent="0.3">
      <c r="A6" t="s">
        <v>73</v>
      </c>
      <c r="B6" s="65">
        <v>44563</v>
      </c>
      <c r="C6" t="s">
        <v>86</v>
      </c>
      <c r="D6" t="s">
        <v>78</v>
      </c>
      <c r="E6" t="s">
        <v>83</v>
      </c>
      <c r="F6">
        <v>4</v>
      </c>
      <c r="G6" s="66">
        <v>1.29</v>
      </c>
      <c r="H6" s="66">
        <f t="shared" si="0"/>
        <v>5.16</v>
      </c>
      <c r="I6">
        <f>ROW()-ROW(Table1[[#Headers],[Row]])</f>
        <v>3</v>
      </c>
      <c r="L6" t="s">
        <v>77</v>
      </c>
    </row>
    <row r="7" spans="1:12" x14ac:dyDescent="0.3">
      <c r="A7" t="s">
        <v>77</v>
      </c>
      <c r="B7" s="65">
        <v>44563</v>
      </c>
      <c r="C7" t="s">
        <v>74</v>
      </c>
      <c r="D7" t="s">
        <v>78</v>
      </c>
      <c r="E7" t="s">
        <v>79</v>
      </c>
      <c r="F7">
        <v>9</v>
      </c>
      <c r="G7" s="66">
        <v>8.99</v>
      </c>
      <c r="H7" s="66">
        <f t="shared" si="0"/>
        <v>80.91</v>
      </c>
      <c r="I7">
        <f>ROW()-ROW(Table1[[#Headers],[Row]])</f>
        <v>4</v>
      </c>
      <c r="L7" t="s">
        <v>91</v>
      </c>
    </row>
    <row r="8" spans="1:12" x14ac:dyDescent="0.3">
      <c r="A8" t="s">
        <v>77</v>
      </c>
      <c r="B8" s="65">
        <v>44563</v>
      </c>
      <c r="C8" t="s">
        <v>74</v>
      </c>
      <c r="D8" t="s">
        <v>78</v>
      </c>
      <c r="E8" t="s">
        <v>76</v>
      </c>
      <c r="F8">
        <v>39</v>
      </c>
      <c r="G8" s="66">
        <v>19.989999999999998</v>
      </c>
      <c r="H8" s="66">
        <f t="shared" si="0"/>
        <v>779.6099999999999</v>
      </c>
      <c r="I8">
        <f>ROW()-ROW(Table1[[#Headers],[Row]])</f>
        <v>5</v>
      </c>
      <c r="L8" t="s">
        <v>80</v>
      </c>
    </row>
    <row r="9" spans="1:12" x14ac:dyDescent="0.3">
      <c r="A9" t="s">
        <v>77</v>
      </c>
      <c r="B9" s="65">
        <v>44563</v>
      </c>
      <c r="C9" t="s">
        <v>82</v>
      </c>
      <c r="D9" t="s">
        <v>81</v>
      </c>
      <c r="E9" t="s">
        <v>83</v>
      </c>
      <c r="F9">
        <v>33</v>
      </c>
      <c r="G9" s="66">
        <v>4.99</v>
      </c>
      <c r="H9" s="66">
        <f t="shared" si="0"/>
        <v>164.67000000000002</v>
      </c>
      <c r="I9">
        <f>ROW()-ROW(Table1[[#Headers],[Row]])</f>
        <v>6</v>
      </c>
      <c r="L9" t="s">
        <v>88</v>
      </c>
    </row>
    <row r="10" spans="1:12" x14ac:dyDescent="0.3">
      <c r="A10" t="s">
        <v>77</v>
      </c>
      <c r="B10" s="65">
        <v>44563</v>
      </c>
      <c r="C10" t="s">
        <v>86</v>
      </c>
      <c r="D10" t="s">
        <v>78</v>
      </c>
      <c r="E10" t="s">
        <v>79</v>
      </c>
      <c r="F10">
        <v>49</v>
      </c>
      <c r="G10" s="66">
        <v>4.99</v>
      </c>
      <c r="H10" s="66">
        <f t="shared" si="0"/>
        <v>244.51000000000002</v>
      </c>
      <c r="I10">
        <f>ROW()-ROW(Table1[[#Headers],[Row]])</f>
        <v>7</v>
      </c>
      <c r="L10" t="s">
        <v>87</v>
      </c>
    </row>
    <row r="11" spans="1:12" x14ac:dyDescent="0.3">
      <c r="A11" t="s">
        <v>80</v>
      </c>
      <c r="B11" s="65">
        <v>44563</v>
      </c>
      <c r="C11" t="s">
        <v>74</v>
      </c>
      <c r="D11" t="s">
        <v>81</v>
      </c>
      <c r="E11" t="s">
        <v>76</v>
      </c>
      <c r="F11">
        <v>21</v>
      </c>
      <c r="G11" s="66">
        <v>15</v>
      </c>
      <c r="H11" s="66">
        <f t="shared" si="0"/>
        <v>315</v>
      </c>
      <c r="I11">
        <f>ROW()-ROW(Table1[[#Headers],[Row]])</f>
        <v>8</v>
      </c>
      <c r="L11" t="s">
        <v>89</v>
      </c>
    </row>
    <row r="12" spans="1:12" x14ac:dyDescent="0.3">
      <c r="A12" t="s">
        <v>80</v>
      </c>
      <c r="B12" s="65">
        <v>44563</v>
      </c>
      <c r="C12" t="s">
        <v>85</v>
      </c>
      <c r="D12" t="s">
        <v>78</v>
      </c>
      <c r="E12" t="s">
        <v>83</v>
      </c>
      <c r="F12">
        <v>29</v>
      </c>
      <c r="G12" s="66">
        <v>1.99</v>
      </c>
      <c r="H12" s="66">
        <f t="shared" si="0"/>
        <v>57.71</v>
      </c>
      <c r="I12">
        <f>ROW()-ROW(Table1[[#Headers],[Row]])</f>
        <v>9</v>
      </c>
      <c r="L12" t="s">
        <v>84</v>
      </c>
    </row>
    <row r="13" spans="1:12" x14ac:dyDescent="0.3">
      <c r="A13" t="s">
        <v>80</v>
      </c>
      <c r="B13" s="65">
        <v>44563</v>
      </c>
      <c r="C13" t="s">
        <v>86</v>
      </c>
      <c r="D13" t="s">
        <v>81</v>
      </c>
      <c r="E13" t="s">
        <v>83</v>
      </c>
      <c r="F13">
        <v>28</v>
      </c>
      <c r="G13" s="66">
        <v>4.99</v>
      </c>
      <c r="H13" s="66">
        <f t="shared" si="0"/>
        <v>139.72</v>
      </c>
      <c r="I13">
        <f>ROW()-ROW(Table1[[#Headers],[Row]])</f>
        <v>10</v>
      </c>
    </row>
    <row r="14" spans="1:12" x14ac:dyDescent="0.3">
      <c r="A14" t="s">
        <v>84</v>
      </c>
      <c r="B14" s="65">
        <v>44563</v>
      </c>
      <c r="C14" t="s">
        <v>82</v>
      </c>
      <c r="D14" t="s">
        <v>75</v>
      </c>
      <c r="E14" t="s">
        <v>83</v>
      </c>
      <c r="F14">
        <v>49</v>
      </c>
      <c r="G14" s="66">
        <v>4.99</v>
      </c>
      <c r="H14" s="66">
        <f t="shared" si="0"/>
        <v>244.51000000000002</v>
      </c>
      <c r="I14">
        <f>ROW()-ROW(Table1[[#Headers],[Row]])</f>
        <v>11</v>
      </c>
    </row>
    <row r="15" spans="1:12" x14ac:dyDescent="0.3">
      <c r="A15" t="s">
        <v>73</v>
      </c>
      <c r="B15" s="65">
        <v>44576</v>
      </c>
      <c r="C15" t="s">
        <v>74</v>
      </c>
      <c r="D15" t="s">
        <v>81</v>
      </c>
      <c r="E15" t="s">
        <v>79</v>
      </c>
      <c r="F15">
        <v>28</v>
      </c>
      <c r="G15" s="66">
        <v>19.989999999999998</v>
      </c>
      <c r="H15" s="66">
        <f t="shared" si="0"/>
        <v>559.71999999999991</v>
      </c>
      <c r="I15">
        <f>ROW()-ROW(Table1[[#Headers],[Row]])</f>
        <v>12</v>
      </c>
    </row>
    <row r="16" spans="1:12" x14ac:dyDescent="0.3">
      <c r="A16" t="s">
        <v>73</v>
      </c>
      <c r="B16" s="65">
        <v>44576</v>
      </c>
      <c r="C16" t="s">
        <v>74</v>
      </c>
      <c r="D16" t="s">
        <v>78</v>
      </c>
      <c r="E16" t="s">
        <v>79</v>
      </c>
      <c r="F16">
        <v>32</v>
      </c>
      <c r="G16" s="66">
        <v>19.989999999999998</v>
      </c>
      <c r="H16" s="66">
        <f t="shared" si="0"/>
        <v>639.67999999999995</v>
      </c>
      <c r="I16">
        <f>ROW()-ROW(Table1[[#Headers],[Row]])</f>
        <v>13</v>
      </c>
    </row>
    <row r="17" spans="1:9" x14ac:dyDescent="0.3">
      <c r="A17" t="s">
        <v>77</v>
      </c>
      <c r="B17" s="65">
        <v>44576</v>
      </c>
      <c r="C17" t="s">
        <v>82</v>
      </c>
      <c r="D17" t="s">
        <v>81</v>
      </c>
      <c r="E17" t="s">
        <v>79</v>
      </c>
      <c r="F17">
        <v>12</v>
      </c>
      <c r="G17" s="66">
        <v>4.99</v>
      </c>
      <c r="H17" s="66">
        <f t="shared" si="0"/>
        <v>59.88</v>
      </c>
      <c r="I17">
        <f>ROW()-ROW(Table1[[#Headers],[Row]])</f>
        <v>14</v>
      </c>
    </row>
    <row r="18" spans="1:9" x14ac:dyDescent="0.3">
      <c r="A18" t="s">
        <v>80</v>
      </c>
      <c r="B18" s="65">
        <v>44576</v>
      </c>
      <c r="C18" t="s">
        <v>85</v>
      </c>
      <c r="D18" t="s">
        <v>75</v>
      </c>
      <c r="E18" t="s">
        <v>83</v>
      </c>
      <c r="F18">
        <v>17</v>
      </c>
      <c r="G18" s="66">
        <v>1.99</v>
      </c>
      <c r="H18" s="66">
        <f t="shared" si="0"/>
        <v>33.83</v>
      </c>
      <c r="I18">
        <f>ROW()-ROW(Table1[[#Headers],[Row]])</f>
        <v>15</v>
      </c>
    </row>
    <row r="19" spans="1:9" x14ac:dyDescent="0.3">
      <c r="A19" t="s">
        <v>88</v>
      </c>
      <c r="B19" s="65">
        <v>44576</v>
      </c>
      <c r="C19" t="s">
        <v>82</v>
      </c>
      <c r="D19" t="s">
        <v>81</v>
      </c>
      <c r="E19" t="s">
        <v>79</v>
      </c>
      <c r="F19">
        <v>31</v>
      </c>
      <c r="G19" s="66">
        <v>4.99</v>
      </c>
      <c r="H19" s="66">
        <f t="shared" si="0"/>
        <v>154.69</v>
      </c>
      <c r="I19">
        <f>ROW()-ROW(Table1[[#Headers],[Row]])</f>
        <v>16</v>
      </c>
    </row>
    <row r="20" spans="1:9" x14ac:dyDescent="0.3">
      <c r="A20" t="s">
        <v>88</v>
      </c>
      <c r="B20" s="65">
        <v>44576</v>
      </c>
      <c r="C20" t="s">
        <v>86</v>
      </c>
      <c r="D20" t="s">
        <v>75</v>
      </c>
      <c r="E20" t="s">
        <v>83</v>
      </c>
      <c r="F20">
        <v>8</v>
      </c>
      <c r="G20" s="66">
        <v>4.99</v>
      </c>
      <c r="H20" s="66">
        <f t="shared" si="0"/>
        <v>39.92</v>
      </c>
      <c r="I20">
        <f>ROW()-ROW(Table1[[#Headers],[Row]])</f>
        <v>17</v>
      </c>
    </row>
    <row r="21" spans="1:9" x14ac:dyDescent="0.3">
      <c r="A21" t="s">
        <v>87</v>
      </c>
      <c r="B21" s="65">
        <v>44576</v>
      </c>
      <c r="C21" t="s">
        <v>74</v>
      </c>
      <c r="D21" t="s">
        <v>81</v>
      </c>
      <c r="E21" t="s">
        <v>76</v>
      </c>
      <c r="F21">
        <v>37</v>
      </c>
      <c r="G21" s="66">
        <v>8.99</v>
      </c>
      <c r="H21" s="66">
        <f t="shared" si="0"/>
        <v>332.63</v>
      </c>
      <c r="I21">
        <f>ROW()-ROW(Table1[[#Headers],[Row]])</f>
        <v>18</v>
      </c>
    </row>
    <row r="22" spans="1:9" x14ac:dyDescent="0.3">
      <c r="A22" t="s">
        <v>89</v>
      </c>
      <c r="B22" s="65">
        <v>44576</v>
      </c>
      <c r="C22" t="s">
        <v>86</v>
      </c>
      <c r="D22" t="s">
        <v>75</v>
      </c>
      <c r="E22" t="s">
        <v>83</v>
      </c>
      <c r="F22">
        <v>13</v>
      </c>
      <c r="G22" s="66">
        <v>1.29</v>
      </c>
      <c r="H22" s="66">
        <f t="shared" si="0"/>
        <v>16.77</v>
      </c>
      <c r="I22">
        <f>ROW()-ROW(Table1[[#Headers],[Row]])</f>
        <v>19</v>
      </c>
    </row>
    <row r="23" spans="1:9" x14ac:dyDescent="0.3">
      <c r="A23" t="s">
        <v>89</v>
      </c>
      <c r="B23" s="65">
        <v>44576</v>
      </c>
      <c r="C23" t="s">
        <v>86</v>
      </c>
      <c r="D23" t="s">
        <v>75</v>
      </c>
      <c r="E23" t="s">
        <v>83</v>
      </c>
      <c r="F23">
        <v>40</v>
      </c>
      <c r="G23" s="66">
        <v>1.29</v>
      </c>
      <c r="H23" s="66">
        <f t="shared" si="0"/>
        <v>51.6</v>
      </c>
      <c r="I23">
        <f>ROW()-ROW(Table1[[#Headers],[Row]])</f>
        <v>20</v>
      </c>
    </row>
    <row r="24" spans="1:9" x14ac:dyDescent="0.3">
      <c r="A24" t="s">
        <v>84</v>
      </c>
      <c r="B24" s="65">
        <v>44576</v>
      </c>
      <c r="C24" t="s">
        <v>85</v>
      </c>
      <c r="D24" t="s">
        <v>75</v>
      </c>
      <c r="E24" t="s">
        <v>79</v>
      </c>
      <c r="F24">
        <v>48</v>
      </c>
      <c r="G24" s="66">
        <v>1.99</v>
      </c>
      <c r="H24" s="66">
        <f t="shared" si="0"/>
        <v>95.52</v>
      </c>
      <c r="I24">
        <f>ROW()-ROW(Table1[[#Headers],[Row]])</f>
        <v>21</v>
      </c>
    </row>
    <row r="25" spans="1:9" x14ac:dyDescent="0.3">
      <c r="A25" t="s">
        <v>84</v>
      </c>
      <c r="B25" s="65">
        <v>44576</v>
      </c>
      <c r="C25" t="s">
        <v>86</v>
      </c>
      <c r="D25" t="s">
        <v>78</v>
      </c>
      <c r="E25" t="s">
        <v>79</v>
      </c>
      <c r="F25">
        <v>41</v>
      </c>
      <c r="G25" s="66">
        <v>4.99</v>
      </c>
      <c r="H25" s="66">
        <f t="shared" si="0"/>
        <v>204.59</v>
      </c>
      <c r="I25">
        <f>ROW()-ROW(Table1[[#Headers],[Row]])</f>
        <v>22</v>
      </c>
    </row>
    <row r="26" spans="1:9" x14ac:dyDescent="0.3">
      <c r="A26" t="s">
        <v>90</v>
      </c>
      <c r="B26" s="65">
        <v>44590</v>
      </c>
      <c r="C26" t="s">
        <v>82</v>
      </c>
      <c r="D26" t="s">
        <v>75</v>
      </c>
      <c r="E26" t="s">
        <v>76</v>
      </c>
      <c r="F26">
        <v>9</v>
      </c>
      <c r="G26" s="66">
        <v>4.99</v>
      </c>
      <c r="H26" s="66">
        <f t="shared" si="0"/>
        <v>44.910000000000004</v>
      </c>
      <c r="I26">
        <f>ROW()-ROW(Table1[[#Headers],[Row]])</f>
        <v>23</v>
      </c>
    </row>
    <row r="27" spans="1:9" x14ac:dyDescent="0.3">
      <c r="A27" t="s">
        <v>77</v>
      </c>
      <c r="B27" s="65">
        <v>44590</v>
      </c>
      <c r="C27" t="s">
        <v>86</v>
      </c>
      <c r="D27" t="s">
        <v>75</v>
      </c>
      <c r="E27" t="s">
        <v>76</v>
      </c>
      <c r="F27">
        <v>3</v>
      </c>
      <c r="G27" s="66">
        <v>4.99</v>
      </c>
      <c r="H27" s="66">
        <f t="shared" si="0"/>
        <v>14.97</v>
      </c>
      <c r="I27">
        <f>ROW()-ROW(Table1[[#Headers],[Row]])</f>
        <v>24</v>
      </c>
    </row>
    <row r="28" spans="1:9" x14ac:dyDescent="0.3">
      <c r="A28" t="s">
        <v>91</v>
      </c>
      <c r="B28" s="65">
        <v>44590</v>
      </c>
      <c r="C28" t="s">
        <v>86</v>
      </c>
      <c r="D28" t="s">
        <v>75</v>
      </c>
      <c r="E28" t="s">
        <v>79</v>
      </c>
      <c r="F28">
        <v>31</v>
      </c>
      <c r="G28" s="66">
        <v>1.29</v>
      </c>
      <c r="H28" s="66">
        <f t="shared" si="0"/>
        <v>39.99</v>
      </c>
      <c r="I28">
        <f>ROW()-ROW(Table1[[#Headers],[Row]])</f>
        <v>25</v>
      </c>
    </row>
    <row r="29" spans="1:9" x14ac:dyDescent="0.3">
      <c r="A29" t="s">
        <v>80</v>
      </c>
      <c r="B29" s="65">
        <v>44590</v>
      </c>
      <c r="C29" t="s">
        <v>82</v>
      </c>
      <c r="D29" t="s">
        <v>81</v>
      </c>
      <c r="E29" t="s">
        <v>83</v>
      </c>
      <c r="F29">
        <v>38</v>
      </c>
      <c r="G29" s="66">
        <v>4.99</v>
      </c>
      <c r="H29" s="66">
        <f t="shared" si="0"/>
        <v>189.62</v>
      </c>
      <c r="I29">
        <f>ROW()-ROW(Table1[[#Headers],[Row]])</f>
        <v>26</v>
      </c>
    </row>
    <row r="30" spans="1:9" x14ac:dyDescent="0.3">
      <c r="A30" t="s">
        <v>80</v>
      </c>
      <c r="B30" s="65">
        <v>44590</v>
      </c>
      <c r="C30" t="s">
        <v>85</v>
      </c>
      <c r="D30" t="s">
        <v>81</v>
      </c>
      <c r="E30" t="s">
        <v>76</v>
      </c>
      <c r="F30">
        <v>49</v>
      </c>
      <c r="G30" s="66">
        <v>1.99</v>
      </c>
      <c r="H30" s="66">
        <f t="shared" si="0"/>
        <v>97.51</v>
      </c>
      <c r="I30">
        <f>ROW()-ROW(Table1[[#Headers],[Row]])</f>
        <v>27</v>
      </c>
    </row>
    <row r="31" spans="1:9" x14ac:dyDescent="0.3">
      <c r="A31" t="s">
        <v>80</v>
      </c>
      <c r="B31" s="65">
        <v>44590</v>
      </c>
      <c r="C31" t="s">
        <v>86</v>
      </c>
      <c r="D31" t="s">
        <v>75</v>
      </c>
      <c r="E31" t="s">
        <v>76</v>
      </c>
      <c r="F31">
        <v>38</v>
      </c>
      <c r="G31" s="66">
        <v>4.99</v>
      </c>
      <c r="H31" s="66">
        <f t="shared" si="0"/>
        <v>189.62</v>
      </c>
      <c r="I31">
        <f>ROW()-ROW(Table1[[#Headers],[Row]])</f>
        <v>28</v>
      </c>
    </row>
    <row r="32" spans="1:9" x14ac:dyDescent="0.3">
      <c r="A32" t="s">
        <v>88</v>
      </c>
      <c r="B32" s="65">
        <v>44590</v>
      </c>
      <c r="C32" t="s">
        <v>74</v>
      </c>
      <c r="D32" t="s">
        <v>81</v>
      </c>
      <c r="E32" t="s">
        <v>76</v>
      </c>
      <c r="F32">
        <v>42</v>
      </c>
      <c r="G32" s="66">
        <v>8.99</v>
      </c>
      <c r="H32" s="66">
        <f t="shared" si="0"/>
        <v>377.58</v>
      </c>
      <c r="I32">
        <f>ROW()-ROW(Table1[[#Headers],[Row]])</f>
        <v>29</v>
      </c>
    </row>
    <row r="33" spans="1:9" x14ac:dyDescent="0.3">
      <c r="A33" t="s">
        <v>84</v>
      </c>
      <c r="B33" s="65">
        <v>44590</v>
      </c>
      <c r="C33" t="s">
        <v>74</v>
      </c>
      <c r="D33" t="s">
        <v>78</v>
      </c>
      <c r="E33" t="s">
        <v>83</v>
      </c>
      <c r="F33">
        <v>23</v>
      </c>
      <c r="G33" s="66">
        <v>19.989999999999998</v>
      </c>
      <c r="H33" s="66">
        <f t="shared" si="0"/>
        <v>459.77</v>
      </c>
      <c r="I33">
        <f>ROW()-ROW(Table1[[#Headers],[Row]])</f>
        <v>30</v>
      </c>
    </row>
    <row r="34" spans="1:9" x14ac:dyDescent="0.3">
      <c r="A34" t="s">
        <v>73</v>
      </c>
      <c r="B34" s="65">
        <v>44612</v>
      </c>
      <c r="C34" t="s">
        <v>74</v>
      </c>
      <c r="D34" t="s">
        <v>75</v>
      </c>
      <c r="E34" t="s">
        <v>79</v>
      </c>
      <c r="F34">
        <v>28</v>
      </c>
      <c r="G34" s="66">
        <v>19.989999999999998</v>
      </c>
      <c r="H34" s="66">
        <f t="shared" si="0"/>
        <v>559.71999999999991</v>
      </c>
      <c r="I34">
        <f>ROW()-ROW(Table1[[#Headers],[Row]])</f>
        <v>31</v>
      </c>
    </row>
    <row r="35" spans="1:9" x14ac:dyDescent="0.3">
      <c r="A35" t="s">
        <v>77</v>
      </c>
      <c r="B35" s="65">
        <v>44612</v>
      </c>
      <c r="C35" t="s">
        <v>74</v>
      </c>
      <c r="D35" t="s">
        <v>75</v>
      </c>
      <c r="E35" t="s">
        <v>79</v>
      </c>
      <c r="F35">
        <v>36</v>
      </c>
      <c r="G35" s="66">
        <v>19.989999999999998</v>
      </c>
      <c r="H35" s="66">
        <f t="shared" si="0"/>
        <v>719.64</v>
      </c>
      <c r="I35">
        <f>ROW()-ROW(Table1[[#Headers],[Row]])</f>
        <v>32</v>
      </c>
    </row>
    <row r="36" spans="1:9" x14ac:dyDescent="0.3">
      <c r="A36" t="s">
        <v>77</v>
      </c>
      <c r="B36" s="65">
        <v>44612</v>
      </c>
      <c r="C36" t="s">
        <v>85</v>
      </c>
      <c r="D36" t="s">
        <v>78</v>
      </c>
      <c r="E36" t="s">
        <v>79</v>
      </c>
      <c r="F36">
        <v>5</v>
      </c>
      <c r="G36" s="66">
        <v>1.99</v>
      </c>
      <c r="H36" s="66">
        <f t="shared" si="0"/>
        <v>9.9499999999999993</v>
      </c>
      <c r="I36">
        <f>ROW()-ROW(Table1[[#Headers],[Row]])</f>
        <v>33</v>
      </c>
    </row>
    <row r="37" spans="1:9" x14ac:dyDescent="0.3">
      <c r="A37" t="s">
        <v>80</v>
      </c>
      <c r="B37" s="65">
        <v>44612</v>
      </c>
      <c r="C37" t="s">
        <v>85</v>
      </c>
      <c r="D37" t="s">
        <v>78</v>
      </c>
      <c r="E37" t="s">
        <v>79</v>
      </c>
      <c r="F37">
        <v>37</v>
      </c>
      <c r="G37" s="66">
        <v>1.99</v>
      </c>
      <c r="H37" s="66">
        <f t="shared" si="0"/>
        <v>73.63</v>
      </c>
      <c r="I37">
        <f>ROW()-ROW(Table1[[#Headers],[Row]])</f>
        <v>34</v>
      </c>
    </row>
    <row r="38" spans="1:9" x14ac:dyDescent="0.3">
      <c r="A38" t="s">
        <v>89</v>
      </c>
      <c r="B38" s="65">
        <v>44612</v>
      </c>
      <c r="C38" t="s">
        <v>74</v>
      </c>
      <c r="D38" t="s">
        <v>75</v>
      </c>
      <c r="E38" t="s">
        <v>79</v>
      </c>
      <c r="F38">
        <v>50</v>
      </c>
      <c r="G38" s="66">
        <v>8.99</v>
      </c>
      <c r="H38" s="66">
        <f t="shared" si="0"/>
        <v>449.5</v>
      </c>
      <c r="I38">
        <f>ROW()-ROW(Table1[[#Headers],[Row]])</f>
        <v>35</v>
      </c>
    </row>
    <row r="39" spans="1:9" x14ac:dyDescent="0.3">
      <c r="A39" t="s">
        <v>89</v>
      </c>
      <c r="B39" s="65">
        <v>44612</v>
      </c>
      <c r="C39" t="s">
        <v>74</v>
      </c>
      <c r="D39" t="s">
        <v>75</v>
      </c>
      <c r="E39" t="s">
        <v>79</v>
      </c>
      <c r="F39">
        <v>44</v>
      </c>
      <c r="G39" s="66">
        <v>8.99</v>
      </c>
      <c r="H39" s="66">
        <f t="shared" si="0"/>
        <v>395.56</v>
      </c>
      <c r="I39">
        <f>ROW()-ROW(Table1[[#Headers],[Row]])</f>
        <v>36</v>
      </c>
    </row>
    <row r="40" spans="1:9" x14ac:dyDescent="0.3">
      <c r="A40" t="s">
        <v>84</v>
      </c>
      <c r="B40" s="65">
        <v>44612</v>
      </c>
      <c r="C40" t="s">
        <v>86</v>
      </c>
      <c r="D40" t="s">
        <v>78</v>
      </c>
      <c r="E40" t="s">
        <v>76</v>
      </c>
      <c r="F40">
        <v>33</v>
      </c>
      <c r="G40" s="66">
        <v>1.29</v>
      </c>
      <c r="H40" s="66">
        <f t="shared" si="0"/>
        <v>42.57</v>
      </c>
      <c r="I40">
        <f>ROW()-ROW(Table1[[#Headers],[Row]])</f>
        <v>37</v>
      </c>
    </row>
    <row r="41" spans="1:9" x14ac:dyDescent="0.3">
      <c r="A41" t="s">
        <v>73</v>
      </c>
      <c r="B41" s="65">
        <v>44620</v>
      </c>
      <c r="C41" t="s">
        <v>82</v>
      </c>
      <c r="D41" t="s">
        <v>78</v>
      </c>
      <c r="E41" t="s">
        <v>76</v>
      </c>
      <c r="F41">
        <v>26</v>
      </c>
      <c r="G41" s="66">
        <v>4.99</v>
      </c>
      <c r="H41" s="66">
        <f t="shared" si="0"/>
        <v>129.74</v>
      </c>
      <c r="I41">
        <f>ROW()-ROW(Table1[[#Headers],[Row]])</f>
        <v>38</v>
      </c>
    </row>
    <row r="42" spans="1:9" x14ac:dyDescent="0.3">
      <c r="A42" t="s">
        <v>77</v>
      </c>
      <c r="B42" s="65">
        <v>44620</v>
      </c>
      <c r="C42" t="s">
        <v>82</v>
      </c>
      <c r="D42" t="s">
        <v>78</v>
      </c>
      <c r="E42" t="s">
        <v>76</v>
      </c>
      <c r="F42">
        <v>49</v>
      </c>
      <c r="G42" s="66">
        <v>4.99</v>
      </c>
      <c r="H42" s="66">
        <f t="shared" si="0"/>
        <v>244.51000000000002</v>
      </c>
      <c r="I42">
        <f>ROW()-ROW(Table1[[#Headers],[Row]])</f>
        <v>39</v>
      </c>
    </row>
    <row r="43" spans="1:9" x14ac:dyDescent="0.3">
      <c r="A43" t="s">
        <v>80</v>
      </c>
      <c r="B43" s="65">
        <v>44620</v>
      </c>
      <c r="C43" t="s">
        <v>86</v>
      </c>
      <c r="D43" t="s">
        <v>75</v>
      </c>
      <c r="E43" t="s">
        <v>83</v>
      </c>
      <c r="F43">
        <v>22</v>
      </c>
      <c r="G43" s="66">
        <v>4.99</v>
      </c>
      <c r="H43" s="66">
        <f t="shared" si="0"/>
        <v>109.78</v>
      </c>
      <c r="I43">
        <f>ROW()-ROW(Table1[[#Headers],[Row]])</f>
        <v>40</v>
      </c>
    </row>
    <row r="44" spans="1:9" x14ac:dyDescent="0.3">
      <c r="A44" t="s">
        <v>88</v>
      </c>
      <c r="B44" s="65">
        <v>44620</v>
      </c>
      <c r="C44" t="s">
        <v>86</v>
      </c>
      <c r="D44" t="s">
        <v>81</v>
      </c>
      <c r="E44" t="s">
        <v>76</v>
      </c>
      <c r="F44">
        <v>9</v>
      </c>
      <c r="G44" s="66">
        <v>1.29</v>
      </c>
      <c r="H44" s="66">
        <f t="shared" si="0"/>
        <v>11.61</v>
      </c>
      <c r="I44">
        <f>ROW()-ROW(Table1[[#Headers],[Row]])</f>
        <v>41</v>
      </c>
    </row>
    <row r="45" spans="1:9" x14ac:dyDescent="0.3">
      <c r="A45" t="s">
        <v>89</v>
      </c>
      <c r="B45" s="65">
        <v>44620</v>
      </c>
      <c r="C45" t="s">
        <v>86</v>
      </c>
      <c r="D45" t="s">
        <v>78</v>
      </c>
      <c r="E45" t="s">
        <v>79</v>
      </c>
      <c r="F45">
        <v>25</v>
      </c>
      <c r="G45" s="66">
        <v>4.99</v>
      </c>
      <c r="H45" s="66">
        <f t="shared" si="0"/>
        <v>124.75</v>
      </c>
      <c r="I45">
        <f>ROW()-ROW(Table1[[#Headers],[Row]])</f>
        <v>42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H5"/>
  <sheetViews>
    <sheetView showGridLines="0" workbookViewId="0">
      <selection activeCell="B6" sqref="B6"/>
    </sheetView>
  </sheetViews>
  <sheetFormatPr defaultRowHeight="15.6" x14ac:dyDescent="0.3"/>
  <cols>
    <col min="1" max="1" width="13.5" customWidth="1"/>
    <col min="2" max="2" width="7.8984375" customWidth="1"/>
    <col min="3" max="3" width="7.5" customWidth="1"/>
    <col min="4" max="4" width="6.59765625" customWidth="1"/>
    <col min="5" max="5" width="2.59765625" customWidth="1"/>
    <col min="6" max="6" width="6.3984375" customWidth="1"/>
    <col min="7" max="8" width="6.59765625" customWidth="1"/>
  </cols>
  <sheetData>
    <row r="1" spans="1:8" x14ac:dyDescent="0.3">
      <c r="A1" s="5" t="s">
        <v>59</v>
      </c>
      <c r="B1" s="5" t="s">
        <v>1</v>
      </c>
      <c r="C1" s="5" t="s">
        <v>54</v>
      </c>
      <c r="D1" s="5" t="s">
        <v>10</v>
      </c>
      <c r="F1" s="4" t="s">
        <v>58</v>
      </c>
      <c r="G1" s="4" t="s">
        <v>56</v>
      </c>
      <c r="H1" s="6">
        <f>VLOOKUP(F1 &amp; "|" &amp;G1,$A$2:$D$5,4,FALSE)</f>
        <v>65</v>
      </c>
    </row>
    <row r="2" spans="1:8" x14ac:dyDescent="0.3">
      <c r="A2" s="43" t="str">
        <f>B2 &amp; "|" &amp;C2</f>
        <v>Shirt|Medium</v>
      </c>
      <c r="B2" s="4" t="s">
        <v>55</v>
      </c>
      <c r="C2" s="4" t="s">
        <v>57</v>
      </c>
      <c r="D2" s="6">
        <v>22</v>
      </c>
    </row>
    <row r="3" spans="1:8" x14ac:dyDescent="0.3">
      <c r="A3" s="43" t="str">
        <f t="shared" ref="A3:A4" si="0">B3 &amp; "|" &amp;C3</f>
        <v>Shirt|Large</v>
      </c>
      <c r="B3" s="4" t="s">
        <v>55</v>
      </c>
      <c r="C3" s="4" t="s">
        <v>56</v>
      </c>
      <c r="D3" s="6">
        <v>24</v>
      </c>
    </row>
    <row r="4" spans="1:8" x14ac:dyDescent="0.3">
      <c r="A4" s="43" t="str">
        <f t="shared" si="0"/>
        <v>Jacket|Medium</v>
      </c>
      <c r="B4" s="4" t="s">
        <v>58</v>
      </c>
      <c r="C4" s="4" t="s">
        <v>57</v>
      </c>
      <c r="D4" s="6">
        <v>60</v>
      </c>
    </row>
    <row r="5" spans="1:8" x14ac:dyDescent="0.3">
      <c r="A5" s="43" t="str">
        <f>B5 &amp; "|" &amp;C5</f>
        <v>Jacket|Large</v>
      </c>
      <c r="B5" s="4" t="s">
        <v>58</v>
      </c>
      <c r="C5" s="4" t="s">
        <v>56</v>
      </c>
      <c r="D5" s="6">
        <v>65</v>
      </c>
    </row>
  </sheetData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B2:F8"/>
  <sheetViews>
    <sheetView showGridLines="0" workbookViewId="0">
      <selection activeCell="B6" sqref="B6"/>
    </sheetView>
  </sheetViews>
  <sheetFormatPr defaultRowHeight="15.6" x14ac:dyDescent="0.3"/>
  <cols>
    <col min="1" max="1" width="3.3984375" customWidth="1"/>
    <col min="2" max="2" width="14.8984375" customWidth="1"/>
    <col min="3" max="3" width="19" customWidth="1"/>
    <col min="4" max="4" width="16" customWidth="1"/>
    <col min="5" max="5" width="16.3984375" customWidth="1"/>
  </cols>
  <sheetData>
    <row r="2" spans="2:6" ht="20.399999999999999" x14ac:dyDescent="0.35">
      <c r="B2" s="31" t="s">
        <v>46</v>
      </c>
    </row>
    <row r="3" spans="2:6" x14ac:dyDescent="0.3">
      <c r="B3" s="33" t="s">
        <v>47</v>
      </c>
    </row>
    <row r="5" spans="2:6" x14ac:dyDescent="0.3">
      <c r="B5" s="32" t="s">
        <v>43</v>
      </c>
      <c r="C5" s="32" t="s">
        <v>48</v>
      </c>
      <c r="D5" s="32" t="s">
        <v>44</v>
      </c>
      <c r="E5" s="32" t="s">
        <v>45</v>
      </c>
    </row>
    <row r="6" spans="2:6" ht="24.75" customHeight="1" x14ac:dyDescent="0.3">
      <c r="B6" s="34">
        <v>4</v>
      </c>
      <c r="C6" s="35" t="str">
        <f>IFERROR(VLOOKUP(B6,OrdersE,2,FALSE),
IFERROR(VLOOKUP(B6,OrdersW,2,FALSE),
IFERROR(VLOOKUP(B6,OrdersC,2,FALSE),"Not Found")))</f>
        <v>Central</v>
      </c>
      <c r="D6" s="35">
        <f>IFERROR(VLOOKUP(B6,OrdersE,3,FALSE),
IFERROR(VLOOKUP(B6,OrdersW,3,FALSE),
IFERROR(VLOOKUP(B6,OrdersC,3,FALSE),"Not Found")))</f>
        <v>44604</v>
      </c>
      <c r="E6" s="36">
        <f>IFERROR(VLOOKUP(B6,OrdersE,4,FALSE),
IFERROR(VLOOKUP(B6,OrdersW,4,FALSE),
IFERROR(VLOOKUP(B6,OrdersC,4,FALSE),"Not Found")))</f>
        <v>781</v>
      </c>
      <c r="F6" s="41" t="s">
        <v>52</v>
      </c>
    </row>
    <row r="7" spans="2:6" x14ac:dyDescent="0.3">
      <c r="F7" s="42"/>
    </row>
    <row r="8" spans="2:6" ht="23.25" customHeight="1" x14ac:dyDescent="0.3">
      <c r="B8" s="34">
        <v>4</v>
      </c>
      <c r="C8" s="35" t="str">
        <f>IF(NOT(ISERROR(VLOOKUP(B8,OrdersE,2,FALSE))),VLOOKUP(B8,OrdersE,2,FALSE),
IF(NOT(ISERROR(VLOOKUP(B8,OrdersW,2,FALSE))),VLOOKUP(B8,OrdersW,2,FALSE),
IF(NOT(ISERROR(VLOOKUP(B8,OrdersC,2,FALSE))),VLOOKUP(B8,OrdersC,2,FALSE),"Not Found")))</f>
        <v>Central</v>
      </c>
      <c r="D8" s="35">
        <f>IF(NOT(ISERROR(VLOOKUP(B8,OrdersE,3,FALSE))),VLOOKUP(B8,OrdersE,3,FALSE),
IF(NOT(ISERROR(VLOOKUP(B8,OrdersW,3,FALSE))),VLOOKUP(B8,OrdersW,3,FALSE),
IF(NOT(ISERROR(VLOOKUP(B8,OrdersC,3,FALSE))),VLOOKUP(B8,OrdersC,3,FALSE),"Not Found")))</f>
        <v>44604</v>
      </c>
      <c r="E8" s="36">
        <f>IF(NOT(ISERROR(VLOOKUP(B8,OrdersE,4,FALSE))),VLOOKUP(B8,OrdersE,4,FALSE),
IF(NOT(ISERROR(VLOOKUP(B8,OrdersW,4,FALSE))),VLOOKUP(B8,OrdersW,4,FALSE),
IF(NOT(ISERROR(VLOOKUP(B8,OrdersC,4,FALSE))),VLOOKUP(B8,OrdersC,4,FALSE),"Not Found")))</f>
        <v>781</v>
      </c>
      <c r="F8" s="41" t="s">
        <v>53</v>
      </c>
    </row>
  </sheetData>
  <dataValidations count="1">
    <dataValidation type="list" allowBlank="1" showInputMessage="1" showErrorMessage="1" sqref="B6 B8" xr:uid="{00000000-0002-0000-0900-000000000000}">
      <formula1>OrderNums</formula1>
    </dataValidation>
  </dataValidations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E22F2226-36CC-4C3B-B4CA-0840A564E535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Products</vt:lpstr>
      <vt:lpstr>Text And Numbers</vt:lpstr>
      <vt:lpstr>Invoice</vt:lpstr>
      <vt:lpstr>Grades</vt:lpstr>
      <vt:lpstr>Report Card</vt:lpstr>
      <vt:lpstr>FirstLast</vt:lpstr>
      <vt:lpstr>SalesData</vt:lpstr>
      <vt:lpstr>ProductSize</vt:lpstr>
      <vt:lpstr>Orders</vt:lpstr>
      <vt:lpstr>Orders_East</vt:lpstr>
      <vt:lpstr>Orders_West</vt:lpstr>
      <vt:lpstr>Orders_Central</vt:lpstr>
      <vt:lpstr>OrdersMATCH</vt:lpstr>
      <vt:lpstr>Orders_ALL</vt:lpstr>
      <vt:lpstr>OrdersList</vt:lpstr>
      <vt:lpstr>CustomerList</vt:lpstr>
      <vt:lpstr>GradeList</vt:lpstr>
      <vt:lpstr>OrderNums</vt:lpstr>
      <vt:lpstr>OrdersC</vt:lpstr>
      <vt:lpstr>Orders_ALL!OrdersE</vt:lpstr>
      <vt:lpstr>OrdersE</vt:lpstr>
      <vt:lpstr>OrdersW</vt:lpstr>
      <vt:lpstr>ProductCodes</vt:lpstr>
      <vt:lpstr>ProductList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Kamatchi Vijay</cp:lastModifiedBy>
  <dcterms:created xsi:type="dcterms:W3CDTF">2004-05-01T18:16:56Z</dcterms:created>
  <dcterms:modified xsi:type="dcterms:W3CDTF">2024-09-20T11:42:06Z</dcterms:modified>
</cp:coreProperties>
</file>