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anCity\excel\账目\"/>
    </mc:Choice>
  </mc:AlternateContent>
  <bookViews>
    <workbookView xWindow="0" yWindow="0" windowWidth="16185" windowHeight="8865"/>
  </bookViews>
  <sheets>
    <sheet name="总计" sheetId="1" r:id="rId1"/>
    <sheet name="20160131吉它出售" sheetId="22" r:id="rId2"/>
    <sheet name="20160128吉它买卖" sheetId="21" r:id="rId3"/>
    <sheet name="20160125吉它买卖" sheetId="20" r:id="rId4"/>
    <sheet name="20160124吉它买卖" sheetId="19" r:id="rId5"/>
    <sheet name="20160123吉它出售" sheetId="18" r:id="rId6"/>
    <sheet name="2014云环采购" sheetId="17" r:id="rId7"/>
    <sheet name="20160123吉它采购" sheetId="16" r:id="rId8"/>
    <sheet name="20160120吉它出售" sheetId="15" r:id="rId9"/>
    <sheet name="Sheet1" sheetId="14" r:id="rId10"/>
    <sheet name="20160117吉它买卖" sheetId="13" r:id="rId11"/>
    <sheet name="20160116吉他出售" sheetId="12" r:id="rId12"/>
    <sheet name="20150115吉它出售" sheetId="11" r:id="rId13"/>
    <sheet name="20150113吉它买卖" sheetId="10" r:id="rId14"/>
    <sheet name="20150111吉他出售" sheetId="9" r:id="rId15"/>
    <sheet name="20150110吉他出售" sheetId="8" r:id="rId16"/>
    <sheet name="20160109吉它买卖" sheetId="7" r:id="rId17"/>
    <sheet name="20160107" sheetId="6" r:id="rId18"/>
    <sheet name="20160104" sheetId="5" r:id="rId19"/>
    <sheet name="20160103" sheetId="4" r:id="rId20"/>
    <sheet name="20160102" sheetId="3" r:id="rId21"/>
    <sheet name="20160101" sheetId="2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2" l="1"/>
  <c r="D10" i="22"/>
  <c r="D2" i="22"/>
  <c r="D3" i="22"/>
  <c r="D4" i="22"/>
  <c r="D5" i="22"/>
  <c r="D1" i="22"/>
  <c r="C4" i="22"/>
  <c r="D10" i="21" l="1"/>
  <c r="D7" i="21"/>
  <c r="D8" i="21"/>
  <c r="D9" i="21"/>
  <c r="D3" i="21"/>
  <c r="D4" i="21"/>
  <c r="D5" i="21"/>
  <c r="D6" i="21"/>
  <c r="D2" i="21"/>
  <c r="C5" i="21"/>
  <c r="C3" i="21"/>
  <c r="B34" i="1" l="1"/>
  <c r="C34" i="1"/>
  <c r="D7" i="20"/>
  <c r="D2" i="20"/>
  <c r="D3" i="20"/>
  <c r="D4" i="20"/>
  <c r="D5" i="20"/>
  <c r="D6" i="20"/>
  <c r="D8" i="20"/>
  <c r="D1" i="20"/>
  <c r="C4" i="20"/>
  <c r="C3" i="20"/>
  <c r="C2" i="20"/>
  <c r="D10" i="19" l="1"/>
  <c r="D4" i="19"/>
  <c r="D5" i="19"/>
  <c r="D6" i="19"/>
  <c r="D7" i="19"/>
  <c r="D8" i="19"/>
  <c r="D9" i="19"/>
  <c r="D2" i="19"/>
  <c r="D3" i="19"/>
  <c r="C2" i="19"/>
  <c r="D4" i="18" l="1"/>
  <c r="D2" i="18"/>
  <c r="D3" i="18"/>
  <c r="D1" i="18"/>
  <c r="C1" i="18"/>
  <c r="C6" i="17" l="1"/>
  <c r="D20" i="17"/>
  <c r="D10" i="17"/>
  <c r="D11" i="17"/>
  <c r="D12" i="17"/>
  <c r="D13" i="17"/>
  <c r="D14" i="17"/>
  <c r="D15" i="17"/>
  <c r="D16" i="17"/>
  <c r="D17" i="17"/>
  <c r="D18" i="17"/>
  <c r="D19" i="17"/>
  <c r="D9" i="17"/>
  <c r="D8" i="17"/>
  <c r="D3" i="17"/>
  <c r="D4" i="17"/>
  <c r="D5" i="17"/>
  <c r="D6" i="17"/>
  <c r="D7" i="17"/>
  <c r="D2" i="17"/>
  <c r="C4" i="17"/>
  <c r="D6" i="16" l="1"/>
  <c r="D2" i="16"/>
  <c r="D3" i="16"/>
  <c r="D4" i="16"/>
  <c r="D5" i="16"/>
  <c r="D1" i="16"/>
  <c r="C2" i="16"/>
  <c r="D4" i="15"/>
  <c r="D3" i="15"/>
  <c r="D2" i="15"/>
  <c r="D1" i="15"/>
  <c r="D5" i="14"/>
  <c r="C4" i="14"/>
  <c r="D3" i="14"/>
  <c r="D4" i="14"/>
  <c r="C3" i="14"/>
  <c r="D2" i="14"/>
  <c r="D1" i="14"/>
  <c r="D10" i="13"/>
  <c r="D3" i="13"/>
  <c r="D4" i="13"/>
  <c r="D5" i="13"/>
  <c r="D6" i="13"/>
  <c r="D7" i="13"/>
  <c r="D8" i="13"/>
  <c r="D9" i="13"/>
  <c r="D2" i="13"/>
  <c r="D3" i="12"/>
  <c r="D2" i="12"/>
  <c r="D1" i="12"/>
  <c r="D5" i="11"/>
  <c r="D2" i="11"/>
  <c r="D3" i="11"/>
  <c r="D4" i="11"/>
  <c r="D1" i="11"/>
  <c r="C1" i="11"/>
  <c r="D9" i="10"/>
  <c r="D5" i="10"/>
  <c r="D6" i="10"/>
  <c r="D7" i="10"/>
  <c r="D8" i="10"/>
  <c r="D3" i="10"/>
  <c r="D4" i="10"/>
  <c r="D2" i="10"/>
  <c r="C4" i="10"/>
  <c r="C3" i="10"/>
  <c r="C2" i="10"/>
  <c r="D1" i="9"/>
  <c r="C12" i="1"/>
  <c r="D1" i="8"/>
  <c r="D2" i="8"/>
  <c r="D3" i="8"/>
  <c r="D4" i="8"/>
  <c r="D5" i="8"/>
  <c r="B4" i="8"/>
  <c r="B3" i="8"/>
  <c r="B2" i="8"/>
  <c r="D13" i="7"/>
  <c r="D4" i="7"/>
  <c r="D5" i="7"/>
  <c r="D6" i="7"/>
  <c r="D7" i="7"/>
  <c r="D8" i="7"/>
  <c r="D9" i="7"/>
  <c r="D10" i="7"/>
  <c r="D11" i="7"/>
  <c r="D12" i="7"/>
  <c r="D2" i="7"/>
  <c r="D3" i="7"/>
  <c r="D3" i="6"/>
  <c r="D4" i="6"/>
  <c r="D5" i="6"/>
  <c r="D6" i="6"/>
  <c r="D1" i="6"/>
  <c r="D7" i="5"/>
  <c r="D2" i="5"/>
  <c r="D3" i="5"/>
  <c r="D4" i="5"/>
  <c r="D5" i="5"/>
  <c r="D6" i="5"/>
  <c r="C4" i="5"/>
  <c r="D4" i="4"/>
  <c r="D2" i="4"/>
  <c r="D3" i="4"/>
  <c r="D1" i="4"/>
  <c r="C1" i="4"/>
  <c r="D1" i="3"/>
  <c r="C1" i="3"/>
  <c r="D11" i="2"/>
  <c r="D6" i="2"/>
  <c r="D7" i="2"/>
  <c r="D8" i="2"/>
  <c r="D9" i="2"/>
  <c r="D10" i="2"/>
  <c r="D5" i="2"/>
  <c r="D4" i="2"/>
  <c r="D3" i="2"/>
  <c r="D2" i="2"/>
  <c r="D34" i="1" l="1"/>
</calcChain>
</file>

<file path=xl/sharedStrings.xml><?xml version="1.0" encoding="utf-8"?>
<sst xmlns="http://schemas.openxmlformats.org/spreadsheetml/2006/main" count="170" uniqueCount="138">
  <si>
    <t>支出</t>
    <phoneticPr fontId="1" type="noConversion"/>
  </si>
  <si>
    <t>收入</t>
    <phoneticPr fontId="1" type="noConversion"/>
  </si>
  <si>
    <t>备注</t>
    <phoneticPr fontId="1" type="noConversion"/>
  </si>
  <si>
    <t>吉它出售</t>
    <phoneticPr fontId="1" type="noConversion"/>
  </si>
  <si>
    <t>小希</t>
    <phoneticPr fontId="1" type="noConversion"/>
  </si>
  <si>
    <t>富勒</t>
    <phoneticPr fontId="1" type="noConversion"/>
  </si>
  <si>
    <t>吉它采购</t>
    <phoneticPr fontId="1" type="noConversion"/>
  </si>
  <si>
    <t>铪</t>
    <phoneticPr fontId="1" type="noConversion"/>
  </si>
  <si>
    <t>铯</t>
    <phoneticPr fontId="1" type="noConversion"/>
  </si>
  <si>
    <t>汞</t>
    <phoneticPr fontId="1" type="noConversion"/>
  </si>
  <si>
    <t>钷</t>
    <phoneticPr fontId="1" type="noConversion"/>
  </si>
  <si>
    <t>加速解码器</t>
    <phoneticPr fontId="1" type="noConversion"/>
  </si>
  <si>
    <t>氮同位素</t>
    <phoneticPr fontId="1" type="noConversion"/>
  </si>
  <si>
    <t>上月亏损</t>
    <phoneticPr fontId="1" type="noConversion"/>
  </si>
  <si>
    <t>20150101吉它买卖</t>
    <phoneticPr fontId="1" type="noConversion"/>
  </si>
  <si>
    <t>纳米晶体管</t>
    <phoneticPr fontId="1" type="noConversion"/>
  </si>
  <si>
    <t>吉它出售</t>
    <phoneticPr fontId="1" type="noConversion"/>
  </si>
  <si>
    <t>16：15改单</t>
    <phoneticPr fontId="1" type="noConversion"/>
  </si>
  <si>
    <t>迪波威</t>
    <phoneticPr fontId="1" type="noConversion"/>
  </si>
  <si>
    <t>吉它出售</t>
    <phoneticPr fontId="1" type="noConversion"/>
  </si>
  <si>
    <t>纳米晶体管</t>
    <phoneticPr fontId="1" type="noConversion"/>
  </si>
  <si>
    <t>小希</t>
    <phoneticPr fontId="1" type="noConversion"/>
  </si>
  <si>
    <t>小麦</t>
    <phoneticPr fontId="1" type="noConversion"/>
  </si>
  <si>
    <t>出售</t>
    <phoneticPr fontId="1" type="noConversion"/>
  </si>
  <si>
    <t>纳米</t>
    <phoneticPr fontId="1" type="noConversion"/>
  </si>
  <si>
    <t>富勒</t>
    <phoneticPr fontId="1" type="noConversion"/>
  </si>
  <si>
    <t>收购</t>
    <phoneticPr fontId="1" type="noConversion"/>
  </si>
  <si>
    <t>新汞</t>
    <phoneticPr fontId="1" type="noConversion"/>
  </si>
  <si>
    <t>吉他买卖</t>
    <phoneticPr fontId="1" type="noConversion"/>
  </si>
  <si>
    <t>21:34改单</t>
    <phoneticPr fontId="1" type="noConversion"/>
  </si>
  <si>
    <t>卖月矿</t>
    <phoneticPr fontId="1" type="noConversion"/>
  </si>
  <si>
    <t>小希</t>
    <phoneticPr fontId="1" type="noConversion"/>
  </si>
  <si>
    <t>支出</t>
    <phoneticPr fontId="1" type="noConversion"/>
  </si>
  <si>
    <t>建筑模块</t>
    <phoneticPr fontId="1" type="noConversion"/>
  </si>
  <si>
    <t>铥</t>
    <phoneticPr fontId="1" type="noConversion"/>
  </si>
  <si>
    <t>新汞</t>
    <phoneticPr fontId="1" type="noConversion"/>
  </si>
  <si>
    <t>0107吉它买卖</t>
    <phoneticPr fontId="1" type="noConversion"/>
  </si>
  <si>
    <t>出售</t>
    <phoneticPr fontId="1" type="noConversion"/>
  </si>
  <si>
    <t>小希</t>
    <phoneticPr fontId="1" type="noConversion"/>
  </si>
  <si>
    <t>小麦</t>
    <phoneticPr fontId="1" type="noConversion"/>
  </si>
  <si>
    <t>购买</t>
    <phoneticPr fontId="1" type="noConversion"/>
  </si>
  <si>
    <t>氮同位</t>
    <phoneticPr fontId="1" type="noConversion"/>
  </si>
  <si>
    <t>氧同位素</t>
    <phoneticPr fontId="1" type="noConversion"/>
  </si>
  <si>
    <t>g数据核心</t>
    <phoneticPr fontId="1" type="noConversion"/>
  </si>
  <si>
    <t>铬</t>
    <phoneticPr fontId="1" type="noConversion"/>
  </si>
  <si>
    <t>钛</t>
    <phoneticPr fontId="1" type="noConversion"/>
  </si>
  <si>
    <t>0109吉它买卖</t>
    <phoneticPr fontId="1" type="noConversion"/>
  </si>
  <si>
    <t>吉它出售</t>
    <phoneticPr fontId="1" type="noConversion"/>
  </si>
  <si>
    <t>富勒</t>
    <phoneticPr fontId="1" type="noConversion"/>
  </si>
  <si>
    <t>多晶</t>
    <phoneticPr fontId="1" type="noConversion"/>
  </si>
  <si>
    <t>纳米晶体管</t>
    <phoneticPr fontId="1" type="noConversion"/>
  </si>
  <si>
    <t>22：31改单</t>
    <phoneticPr fontId="1" type="noConversion"/>
  </si>
  <si>
    <t>吉它出售</t>
    <phoneticPr fontId="1" type="noConversion"/>
  </si>
  <si>
    <t>小麦</t>
    <phoneticPr fontId="1" type="noConversion"/>
  </si>
  <si>
    <t>21：08改单</t>
    <phoneticPr fontId="1" type="noConversion"/>
  </si>
  <si>
    <t>出售</t>
    <phoneticPr fontId="1" type="noConversion"/>
  </si>
  <si>
    <t>超突</t>
    <phoneticPr fontId="1" type="noConversion"/>
  </si>
  <si>
    <t>纳米</t>
    <phoneticPr fontId="1" type="noConversion"/>
  </si>
  <si>
    <t>分合成物</t>
    <phoneticPr fontId="1" type="noConversion"/>
  </si>
  <si>
    <t>购买</t>
    <phoneticPr fontId="1" type="noConversion"/>
  </si>
  <si>
    <t>新汞</t>
    <phoneticPr fontId="1" type="noConversion"/>
  </si>
  <si>
    <t>钴</t>
    <phoneticPr fontId="1" type="noConversion"/>
  </si>
  <si>
    <t>吉它买卖</t>
    <phoneticPr fontId="1" type="noConversion"/>
  </si>
  <si>
    <t>出售奇美拉</t>
    <phoneticPr fontId="1" type="noConversion"/>
  </si>
  <si>
    <t>富勒</t>
    <phoneticPr fontId="1" type="noConversion"/>
  </si>
  <si>
    <t>小希</t>
    <phoneticPr fontId="1" type="noConversion"/>
  </si>
  <si>
    <t>小麦</t>
    <phoneticPr fontId="1" type="noConversion"/>
  </si>
  <si>
    <t>吉他出售</t>
    <phoneticPr fontId="1" type="noConversion"/>
  </si>
  <si>
    <t>吉它出售</t>
    <phoneticPr fontId="1" type="noConversion"/>
  </si>
  <si>
    <t>超突</t>
    <phoneticPr fontId="1" type="noConversion"/>
  </si>
  <si>
    <t>出售</t>
    <phoneticPr fontId="1" type="noConversion"/>
  </si>
  <si>
    <t>购买</t>
    <phoneticPr fontId="1" type="noConversion"/>
  </si>
  <si>
    <t>吉它买卖</t>
    <phoneticPr fontId="1" type="noConversion"/>
  </si>
  <si>
    <t>吉它出售</t>
    <phoneticPr fontId="1" type="noConversion"/>
  </si>
  <si>
    <t>多晶</t>
    <phoneticPr fontId="1" type="noConversion"/>
  </si>
  <si>
    <t>超突</t>
    <phoneticPr fontId="1" type="noConversion"/>
  </si>
  <si>
    <t>分合成物</t>
    <phoneticPr fontId="1" type="noConversion"/>
  </si>
  <si>
    <t>1.19 21:13改单</t>
    <phoneticPr fontId="1" type="noConversion"/>
  </si>
  <si>
    <t>超突</t>
    <phoneticPr fontId="1" type="noConversion"/>
  </si>
  <si>
    <t>吉他出售</t>
    <phoneticPr fontId="1" type="noConversion"/>
  </si>
  <si>
    <t>超突</t>
    <phoneticPr fontId="1" type="noConversion"/>
  </si>
  <si>
    <t>1-21 22：59改单</t>
    <phoneticPr fontId="1" type="noConversion"/>
  </si>
  <si>
    <t>氮</t>
    <phoneticPr fontId="1" type="noConversion"/>
  </si>
  <si>
    <t>吉它采购</t>
    <phoneticPr fontId="1" type="noConversion"/>
  </si>
  <si>
    <t>小希</t>
    <phoneticPr fontId="1" type="noConversion"/>
  </si>
  <si>
    <t>小麦</t>
    <phoneticPr fontId="1" type="noConversion"/>
  </si>
  <si>
    <t>多晶</t>
    <phoneticPr fontId="1" type="noConversion"/>
  </si>
  <si>
    <t>短剑</t>
    <phoneticPr fontId="1" type="noConversion"/>
  </si>
  <si>
    <t>分合成物</t>
    <phoneticPr fontId="1" type="noConversion"/>
  </si>
  <si>
    <t>t-g出售</t>
    <phoneticPr fontId="1" type="noConversion"/>
  </si>
  <si>
    <t>采购</t>
    <phoneticPr fontId="1" type="noConversion"/>
  </si>
  <si>
    <t>强运</t>
    <phoneticPr fontId="1" type="noConversion"/>
  </si>
  <si>
    <t>隐形</t>
    <phoneticPr fontId="1" type="noConversion"/>
  </si>
  <si>
    <t>跳刀</t>
    <phoneticPr fontId="1" type="noConversion"/>
  </si>
  <si>
    <t>皮c</t>
    <phoneticPr fontId="1" type="noConversion"/>
  </si>
  <si>
    <t>t2盾提</t>
    <phoneticPr fontId="1" type="noConversion"/>
  </si>
  <si>
    <t>船插</t>
    <phoneticPr fontId="1" type="noConversion"/>
  </si>
  <si>
    <t>脑插</t>
    <phoneticPr fontId="1" type="noConversion"/>
  </si>
  <si>
    <t>g小杆子</t>
    <phoneticPr fontId="1" type="noConversion"/>
  </si>
  <si>
    <t>开采阵列</t>
    <phoneticPr fontId="1" type="noConversion"/>
  </si>
  <si>
    <t>促仓库</t>
    <phoneticPr fontId="1" type="noConversion"/>
  </si>
  <si>
    <t>燃料</t>
    <phoneticPr fontId="1" type="noConversion"/>
  </si>
  <si>
    <t>云环采购</t>
    <phoneticPr fontId="1" type="noConversion"/>
  </si>
  <si>
    <t>11：12改单</t>
    <phoneticPr fontId="1" type="noConversion"/>
  </si>
  <si>
    <t>分合成物</t>
    <phoneticPr fontId="1" type="noConversion"/>
  </si>
  <si>
    <t>短剑</t>
    <phoneticPr fontId="1" type="noConversion"/>
  </si>
  <si>
    <t>小希</t>
    <phoneticPr fontId="1" type="noConversion"/>
  </si>
  <si>
    <t>吉他出售</t>
    <phoneticPr fontId="1" type="noConversion"/>
  </si>
  <si>
    <t>21：04改单</t>
    <phoneticPr fontId="1" type="noConversion"/>
  </si>
  <si>
    <t>多晶</t>
    <phoneticPr fontId="1" type="noConversion"/>
  </si>
  <si>
    <t>小希</t>
    <phoneticPr fontId="1" type="noConversion"/>
  </si>
  <si>
    <t>购买</t>
    <phoneticPr fontId="1" type="noConversion"/>
  </si>
  <si>
    <t>氧同位素</t>
    <phoneticPr fontId="1" type="noConversion"/>
  </si>
  <si>
    <t>c杆子</t>
    <phoneticPr fontId="1" type="noConversion"/>
  </si>
  <si>
    <t>简单反应</t>
    <phoneticPr fontId="1" type="noConversion"/>
  </si>
  <si>
    <t>氮同位素</t>
    <phoneticPr fontId="1" type="noConversion"/>
  </si>
  <si>
    <t>吉它买卖</t>
    <phoneticPr fontId="1" type="noConversion"/>
  </si>
  <si>
    <t>超突</t>
    <phoneticPr fontId="1" type="noConversion"/>
  </si>
  <si>
    <t>纳米</t>
    <phoneticPr fontId="1" type="noConversion"/>
  </si>
  <si>
    <t>铁磁</t>
    <phoneticPr fontId="1" type="noConversion"/>
  </si>
  <si>
    <t>小希</t>
    <phoneticPr fontId="1" type="noConversion"/>
  </si>
  <si>
    <t>剑齿虎</t>
    <phoneticPr fontId="1" type="noConversion"/>
  </si>
  <si>
    <t>镝</t>
    <phoneticPr fontId="1" type="noConversion"/>
  </si>
  <si>
    <t>吉它买卖</t>
    <phoneticPr fontId="1" type="noConversion"/>
  </si>
  <si>
    <t>21：14改单</t>
    <phoneticPr fontId="1" type="noConversion"/>
  </si>
  <si>
    <t>吉它买卖</t>
    <phoneticPr fontId="1" type="noConversion"/>
  </si>
  <si>
    <t>富勒</t>
    <phoneticPr fontId="1" type="noConversion"/>
  </si>
  <si>
    <t>多晶</t>
    <phoneticPr fontId="1" type="noConversion"/>
  </si>
  <si>
    <t>短剑</t>
    <phoneticPr fontId="1" type="noConversion"/>
  </si>
  <si>
    <t>超突</t>
    <phoneticPr fontId="1" type="noConversion"/>
  </si>
  <si>
    <t>剑齿虎</t>
    <phoneticPr fontId="1" type="noConversion"/>
  </si>
  <si>
    <t>分合成物</t>
    <phoneticPr fontId="1" type="noConversion"/>
  </si>
  <si>
    <t>小希</t>
    <phoneticPr fontId="1" type="noConversion"/>
  </si>
  <si>
    <t>纳米晶体管</t>
    <phoneticPr fontId="1" type="noConversion"/>
  </si>
  <si>
    <t>镉</t>
    <phoneticPr fontId="1" type="noConversion"/>
  </si>
  <si>
    <t>吉它出售</t>
    <phoneticPr fontId="1" type="noConversion"/>
  </si>
  <si>
    <t>盈利</t>
    <phoneticPr fontId="1" type="noConversion"/>
  </si>
  <si>
    <t>sunrg，艾利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</si>
</sst>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M8" sqref="M8"/>
    </sheetView>
  </sheetViews>
  <sheetFormatPr defaultRowHeight="13.5" x14ac:dyDescent="0.15"/>
  <cols>
    <col min="1" max="1" width="9.5" bestFit="1" customWidth="1"/>
    <col min="2" max="4" width="19.375" bestFit="1" customWidth="1"/>
    <col min="12" max="12" width="12.375" bestFit="1" customWidth="1"/>
    <col min="13" max="13" width="18.375" bestFit="1" customWidth="1"/>
  </cols>
  <sheetData>
    <row r="1" spans="1:5" x14ac:dyDescent="0.15">
      <c r="B1" s="1" t="s">
        <v>0</v>
      </c>
      <c r="C1" t="s">
        <v>1</v>
      </c>
      <c r="D1" t="s">
        <v>2</v>
      </c>
    </row>
    <row r="2" spans="1:5" x14ac:dyDescent="0.15">
      <c r="A2" t="s">
        <v>13</v>
      </c>
      <c r="B2" s="1">
        <v>12794812262</v>
      </c>
    </row>
    <row r="3" spans="1:5" x14ac:dyDescent="0.15">
      <c r="A3">
        <v>20150101</v>
      </c>
      <c r="B3" s="1">
        <v>3126732000</v>
      </c>
      <c r="C3" s="1">
        <v>635571932</v>
      </c>
      <c r="D3" t="s">
        <v>14</v>
      </c>
    </row>
    <row r="4" spans="1:5" x14ac:dyDescent="0.15">
      <c r="A4">
        <v>20150102</v>
      </c>
      <c r="B4" s="1"/>
      <c r="C4" s="1">
        <v>622077300</v>
      </c>
      <c r="D4" t="s">
        <v>16</v>
      </c>
      <c r="E4" t="s">
        <v>17</v>
      </c>
    </row>
    <row r="5" spans="1:5" x14ac:dyDescent="0.15">
      <c r="A5">
        <v>20150104</v>
      </c>
      <c r="B5" s="1">
        <v>13000000000</v>
      </c>
      <c r="C5" s="1"/>
      <c r="D5" t="s">
        <v>18</v>
      </c>
    </row>
    <row r="6" spans="1:5" x14ac:dyDescent="0.15">
      <c r="A6">
        <v>20150103</v>
      </c>
      <c r="B6" s="1"/>
      <c r="C6" s="1">
        <v>17426077262</v>
      </c>
      <c r="D6" t="s">
        <v>19</v>
      </c>
    </row>
    <row r="7" spans="1:5" x14ac:dyDescent="0.15">
      <c r="A7">
        <v>20150104</v>
      </c>
      <c r="B7" s="1">
        <v>1809100000</v>
      </c>
      <c r="C7" s="1">
        <v>10160689620</v>
      </c>
      <c r="D7" t="s">
        <v>28</v>
      </c>
      <c r="E7" t="s">
        <v>29</v>
      </c>
    </row>
    <row r="8" spans="1:5" x14ac:dyDescent="0.15">
      <c r="A8">
        <v>20150107</v>
      </c>
      <c r="B8" s="1"/>
      <c r="C8" s="1">
        <v>9500000000</v>
      </c>
      <c r="D8" t="s">
        <v>30</v>
      </c>
    </row>
    <row r="9" spans="1:5" x14ac:dyDescent="0.15">
      <c r="A9">
        <v>20150107</v>
      </c>
      <c r="B9" s="1">
        <v>1879450000</v>
      </c>
      <c r="C9" s="1">
        <v>2666666664</v>
      </c>
      <c r="D9" t="s">
        <v>36</v>
      </c>
    </row>
    <row r="10" spans="1:5" x14ac:dyDescent="0.15">
      <c r="A10">
        <v>20150109</v>
      </c>
      <c r="B10" s="1">
        <v>8475275000</v>
      </c>
      <c r="C10" s="1">
        <v>2255755547</v>
      </c>
      <c r="D10" t="s">
        <v>46</v>
      </c>
    </row>
    <row r="11" spans="1:5" x14ac:dyDescent="0.15">
      <c r="A11">
        <v>20150110</v>
      </c>
      <c r="B11" s="1"/>
      <c r="C11" s="1">
        <v>16115804880</v>
      </c>
      <c r="D11" t="s">
        <v>47</v>
      </c>
      <c r="E11" t="s">
        <v>51</v>
      </c>
    </row>
    <row r="12" spans="1:5" x14ac:dyDescent="0.15">
      <c r="A12">
        <v>20150111</v>
      </c>
      <c r="B12" s="1"/>
      <c r="C12" s="1">
        <f>446999887*20</f>
        <v>8939997740</v>
      </c>
      <c r="D12" t="s">
        <v>52</v>
      </c>
      <c r="E12" t="s">
        <v>54</v>
      </c>
    </row>
    <row r="13" spans="1:5" x14ac:dyDescent="0.15">
      <c r="A13">
        <v>20150113</v>
      </c>
      <c r="B13" s="1">
        <v>2949650000</v>
      </c>
      <c r="C13" s="1">
        <v>2220619564</v>
      </c>
      <c r="D13" t="s">
        <v>62</v>
      </c>
    </row>
    <row r="14" spans="1:5" x14ac:dyDescent="0.15">
      <c r="A14">
        <v>20150116</v>
      </c>
      <c r="B14" s="1">
        <v>2600000000</v>
      </c>
      <c r="C14" s="1">
        <v>5000000000</v>
      </c>
      <c r="D14" t="s">
        <v>63</v>
      </c>
    </row>
    <row r="15" spans="1:5" x14ac:dyDescent="0.15">
      <c r="A15">
        <v>20150115</v>
      </c>
      <c r="B15" s="1"/>
      <c r="C15" s="1">
        <v>14246493730</v>
      </c>
      <c r="D15" t="s">
        <v>67</v>
      </c>
    </row>
    <row r="16" spans="1:5" x14ac:dyDescent="0.15">
      <c r="A16">
        <v>20150116</v>
      </c>
      <c r="B16" s="1"/>
      <c r="C16" s="1">
        <v>5909923988</v>
      </c>
      <c r="D16" t="s">
        <v>68</v>
      </c>
    </row>
    <row r="17" spans="1:13" x14ac:dyDescent="0.15">
      <c r="A17">
        <v>20150117</v>
      </c>
      <c r="B17" s="1">
        <v>1879690000</v>
      </c>
      <c r="C17" s="1">
        <v>483899999</v>
      </c>
      <c r="D17" t="s">
        <v>72</v>
      </c>
    </row>
    <row r="18" spans="1:13" x14ac:dyDescent="0.15">
      <c r="A18">
        <v>20160118</v>
      </c>
      <c r="B18" s="1"/>
      <c r="C18" s="1">
        <v>6387024772</v>
      </c>
      <c r="D18" t="s">
        <v>73</v>
      </c>
      <c r="E18" t="s">
        <v>77</v>
      </c>
    </row>
    <row r="19" spans="1:13" x14ac:dyDescent="0.15">
      <c r="A19">
        <v>20160120</v>
      </c>
      <c r="B19" s="1"/>
      <c r="C19" s="1">
        <v>15809735382</v>
      </c>
      <c r="D19" t="s">
        <v>79</v>
      </c>
      <c r="E19" t="s">
        <v>81</v>
      </c>
      <c r="L19" t="s">
        <v>136</v>
      </c>
      <c r="M19" s="1">
        <v>67135534319</v>
      </c>
    </row>
    <row r="20" spans="1:13" x14ac:dyDescent="0.15">
      <c r="A20">
        <v>20160123</v>
      </c>
      <c r="B20" s="1">
        <v>3280796000</v>
      </c>
      <c r="C20" s="1"/>
      <c r="D20" t="s">
        <v>83</v>
      </c>
      <c r="L20" t="s">
        <v>137</v>
      </c>
      <c r="M20" s="1"/>
    </row>
    <row r="21" spans="1:13" x14ac:dyDescent="0.15">
      <c r="A21">
        <v>20160124</v>
      </c>
      <c r="B21" s="1">
        <v>14889029543</v>
      </c>
      <c r="C21" s="1">
        <v>7020147386</v>
      </c>
      <c r="D21" t="s">
        <v>102</v>
      </c>
      <c r="E21" t="s">
        <v>103</v>
      </c>
      <c r="M21" s="1"/>
    </row>
    <row r="22" spans="1:13" x14ac:dyDescent="0.15">
      <c r="A22">
        <v>20160124</v>
      </c>
      <c r="B22" s="1"/>
      <c r="C22" s="1">
        <v>921057582</v>
      </c>
      <c r="D22" t="s">
        <v>107</v>
      </c>
      <c r="E22" t="s">
        <v>108</v>
      </c>
      <c r="M22" s="1"/>
    </row>
    <row r="23" spans="1:13" x14ac:dyDescent="0.15">
      <c r="A23">
        <v>20160124</v>
      </c>
      <c r="B23" s="1">
        <v>5736310600</v>
      </c>
      <c r="C23" s="1">
        <v>5608207162</v>
      </c>
      <c r="D23" t="s">
        <v>116</v>
      </c>
    </row>
    <row r="24" spans="1:13" x14ac:dyDescent="0.15">
      <c r="A24">
        <v>20160125</v>
      </c>
      <c r="B24" s="1">
        <v>2378472</v>
      </c>
      <c r="C24" s="1">
        <v>5729715434</v>
      </c>
      <c r="D24" t="s">
        <v>123</v>
      </c>
      <c r="E24" t="s">
        <v>124</v>
      </c>
    </row>
    <row r="25" spans="1:13" x14ac:dyDescent="0.15">
      <c r="A25">
        <v>20160128</v>
      </c>
      <c r="B25" s="1">
        <v>5108610528</v>
      </c>
      <c r="C25" s="1">
        <v>4335765274</v>
      </c>
      <c r="D25" t="s">
        <v>125</v>
      </c>
    </row>
    <row r="26" spans="1:13" x14ac:dyDescent="0.15">
      <c r="A26">
        <v>20160131</v>
      </c>
      <c r="B26" s="1">
        <v>3939316500</v>
      </c>
      <c r="C26" s="1">
        <v>6611454006</v>
      </c>
      <c r="D26" t="s">
        <v>135</v>
      </c>
    </row>
    <row r="27" spans="1:13" x14ac:dyDescent="0.15">
      <c r="B27" s="1"/>
      <c r="C27" s="1"/>
    </row>
    <row r="28" spans="1:13" x14ac:dyDescent="0.15">
      <c r="B28" s="1"/>
      <c r="C28" s="1"/>
    </row>
    <row r="29" spans="1:13" x14ac:dyDescent="0.15">
      <c r="B29" s="1"/>
      <c r="C29" s="1"/>
    </row>
    <row r="34" spans="2:4" x14ac:dyDescent="0.15">
      <c r="B34" s="1">
        <f>SUM(B2:B33)</f>
        <v>81471150905</v>
      </c>
      <c r="C34" s="1">
        <f>SUM(C2:C33)</f>
        <v>148606685224</v>
      </c>
      <c r="D34" s="1">
        <f>C34-B34</f>
        <v>67135534319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5" sqref="D5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8" x14ac:dyDescent="0.15">
      <c r="A1" t="s">
        <v>22</v>
      </c>
      <c r="B1">
        <v>453996997</v>
      </c>
      <c r="C1">
        <v>1</v>
      </c>
      <c r="D1">
        <f>B1*C1</f>
        <v>453996997</v>
      </c>
    </row>
    <row r="2" spans="1:8" x14ac:dyDescent="0.15">
      <c r="A2" t="s">
        <v>74</v>
      </c>
      <c r="B2">
        <v>775</v>
      </c>
      <c r="C2">
        <v>488154</v>
      </c>
      <c r="D2">
        <f>B2*C2</f>
        <v>378319350</v>
      </c>
    </row>
    <row r="3" spans="1:8" x14ac:dyDescent="0.15">
      <c r="A3" t="s">
        <v>75</v>
      </c>
      <c r="B3">
        <v>14950</v>
      </c>
      <c r="C3">
        <f>170+10000</f>
        <v>10170</v>
      </c>
      <c r="D3">
        <f t="shared" ref="D3:D4" si="0">B3*C3</f>
        <v>152041500</v>
      </c>
    </row>
    <row r="4" spans="1:8" x14ac:dyDescent="0.15">
      <c r="A4" t="s">
        <v>76</v>
      </c>
      <c r="B4">
        <v>3699</v>
      </c>
      <c r="C4">
        <f>SUM(H7:H17)</f>
        <v>1460575</v>
      </c>
      <c r="D4">
        <f t="shared" si="0"/>
        <v>5402666925</v>
      </c>
    </row>
    <row r="5" spans="1:8" x14ac:dyDescent="0.15">
      <c r="C5">
        <v>90469</v>
      </c>
      <c r="D5">
        <f>SUM(D1:D4)</f>
        <v>6387024772</v>
      </c>
    </row>
    <row r="7" spans="1:8" x14ac:dyDescent="0.15">
      <c r="H7">
        <v>68600</v>
      </c>
    </row>
    <row r="8" spans="1:8" x14ac:dyDescent="0.15">
      <c r="H8">
        <v>90469</v>
      </c>
    </row>
    <row r="9" spans="1:8" x14ac:dyDescent="0.15">
      <c r="H9">
        <v>23730</v>
      </c>
    </row>
    <row r="10" spans="1:8" x14ac:dyDescent="0.15">
      <c r="H10">
        <v>9526</v>
      </c>
    </row>
    <row r="11" spans="1:8" x14ac:dyDescent="0.15">
      <c r="H11">
        <v>11114</v>
      </c>
    </row>
    <row r="12" spans="1:8" x14ac:dyDescent="0.15">
      <c r="H12">
        <v>11755</v>
      </c>
    </row>
    <row r="13" spans="1:8" x14ac:dyDescent="0.15">
      <c r="H13">
        <v>400000</v>
      </c>
    </row>
    <row r="14" spans="1:8" x14ac:dyDescent="0.15">
      <c r="H14">
        <v>10000</v>
      </c>
    </row>
    <row r="15" spans="1:8" x14ac:dyDescent="0.15">
      <c r="H15">
        <v>140000</v>
      </c>
    </row>
    <row r="16" spans="1:8" x14ac:dyDescent="0.15">
      <c r="H16">
        <v>500000</v>
      </c>
    </row>
    <row r="17" spans="8:8" x14ac:dyDescent="0.15">
      <c r="H17">
        <v>195381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70</v>
      </c>
    </row>
    <row r="2" spans="1:4" x14ac:dyDescent="0.15">
      <c r="A2" t="s">
        <v>4</v>
      </c>
      <c r="B2">
        <v>483899999</v>
      </c>
      <c r="C2">
        <v>1</v>
      </c>
      <c r="D2">
        <f>B2*C2</f>
        <v>483899999</v>
      </c>
    </row>
    <row r="3" spans="1:4" x14ac:dyDescent="0.15">
      <c r="A3" t="s">
        <v>71</v>
      </c>
      <c r="D3">
        <f t="shared" ref="D3:D9" si="0">B3*C3</f>
        <v>0</v>
      </c>
    </row>
    <row r="4" spans="1:4" x14ac:dyDescent="0.15">
      <c r="A4" t="s">
        <v>44</v>
      </c>
      <c r="B4">
        <v>10817</v>
      </c>
      <c r="C4">
        <v>17000</v>
      </c>
      <c r="D4">
        <f t="shared" si="0"/>
        <v>183889000</v>
      </c>
    </row>
    <row r="5" spans="1:4" x14ac:dyDescent="0.15">
      <c r="A5" t="s">
        <v>8</v>
      </c>
      <c r="B5">
        <v>9492</v>
      </c>
      <c r="C5">
        <v>17000</v>
      </c>
      <c r="D5">
        <f t="shared" si="0"/>
        <v>161364000</v>
      </c>
    </row>
    <row r="6" spans="1:4" x14ac:dyDescent="0.15">
      <c r="A6" t="s">
        <v>45</v>
      </c>
      <c r="B6">
        <v>12220</v>
      </c>
      <c r="C6">
        <v>17000</v>
      </c>
      <c r="D6">
        <f t="shared" si="0"/>
        <v>207740000</v>
      </c>
    </row>
    <row r="7" spans="1:4" x14ac:dyDescent="0.15">
      <c r="A7" t="s">
        <v>9</v>
      </c>
      <c r="B7">
        <v>13522</v>
      </c>
      <c r="C7">
        <v>34000</v>
      </c>
      <c r="D7">
        <f t="shared" si="0"/>
        <v>459748000</v>
      </c>
    </row>
    <row r="8" spans="1:4" x14ac:dyDescent="0.15">
      <c r="A8" t="s">
        <v>10</v>
      </c>
      <c r="B8">
        <v>34997</v>
      </c>
      <c r="C8">
        <v>17000</v>
      </c>
      <c r="D8">
        <f t="shared" si="0"/>
        <v>594949000</v>
      </c>
    </row>
    <row r="9" spans="1:4" x14ac:dyDescent="0.15">
      <c r="A9" t="s">
        <v>34</v>
      </c>
      <c r="B9">
        <v>16000</v>
      </c>
      <c r="C9">
        <v>17000</v>
      </c>
      <c r="D9">
        <f t="shared" si="0"/>
        <v>272000000</v>
      </c>
    </row>
    <row r="10" spans="1:4" x14ac:dyDescent="0.15">
      <c r="D10">
        <f>SUM(D4:D9)</f>
        <v>1879690000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4</v>
      </c>
      <c r="B1">
        <v>489999999</v>
      </c>
      <c r="C1">
        <v>12</v>
      </c>
      <c r="D1">
        <f>B1*C1</f>
        <v>5879999988</v>
      </c>
    </row>
    <row r="2" spans="1:4" x14ac:dyDescent="0.15">
      <c r="A2" t="s">
        <v>69</v>
      </c>
      <c r="B2">
        <v>14962</v>
      </c>
      <c r="C2">
        <v>2000</v>
      </c>
      <c r="D2">
        <f>B2*C2</f>
        <v>29924000</v>
      </c>
    </row>
    <row r="3" spans="1:4" x14ac:dyDescent="0.15">
      <c r="D3">
        <f>D1+D2</f>
        <v>5909923988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58</v>
      </c>
      <c r="B1">
        <v>3740</v>
      </c>
      <c r="C1">
        <f>17880+50602+72765+79380+26460+7570+11000+100000+177+78+10800+50000+22146+14000</f>
        <v>462858</v>
      </c>
      <c r="D1">
        <f>B1*C1</f>
        <v>1731088920</v>
      </c>
    </row>
    <row r="2" spans="1:4" x14ac:dyDescent="0.15">
      <c r="A2" t="s">
        <v>64</v>
      </c>
      <c r="B2">
        <v>2497</v>
      </c>
      <c r="C2">
        <v>504384</v>
      </c>
      <c r="D2">
        <f t="shared" ref="D2:D4" si="0">B2*C2</f>
        <v>1259446848</v>
      </c>
    </row>
    <row r="3" spans="1:4" x14ac:dyDescent="0.15">
      <c r="A3" t="s">
        <v>65</v>
      </c>
      <c r="B3">
        <v>489999999</v>
      </c>
      <c r="C3">
        <v>10</v>
      </c>
      <c r="D3">
        <f t="shared" si="0"/>
        <v>4899999990</v>
      </c>
    </row>
    <row r="4" spans="1:4" x14ac:dyDescent="0.15">
      <c r="A4" t="s">
        <v>66</v>
      </c>
      <c r="B4">
        <v>453996998</v>
      </c>
      <c r="C4">
        <v>14</v>
      </c>
      <c r="D4">
        <f t="shared" si="0"/>
        <v>6355957972</v>
      </c>
    </row>
    <row r="5" spans="1:4" x14ac:dyDescent="0.15">
      <c r="D5">
        <f>SUM(D1:D4)</f>
        <v>14246493730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9" sqref="D9"/>
    </sheetView>
  </sheetViews>
  <sheetFormatPr defaultRowHeight="13.5" x14ac:dyDescent="0.15"/>
  <cols>
    <col min="3" max="3" width="10.5" bestFit="1" customWidth="1"/>
    <col min="4" max="4" width="17.25" bestFit="1" customWidth="1"/>
  </cols>
  <sheetData>
    <row r="1" spans="1:5" x14ac:dyDescent="0.15">
      <c r="A1" t="s">
        <v>55</v>
      </c>
    </row>
    <row r="2" spans="1:5" x14ac:dyDescent="0.15">
      <c r="A2" t="s">
        <v>56</v>
      </c>
      <c r="B2" s="1">
        <v>14987</v>
      </c>
      <c r="C2" s="1">
        <f>1275+88+10000</f>
        <v>11363</v>
      </c>
      <c r="D2" s="1">
        <f>B2*C2</f>
        <v>170297281</v>
      </c>
      <c r="E2" s="1"/>
    </row>
    <row r="3" spans="1:5" x14ac:dyDescent="0.15">
      <c r="A3" t="s">
        <v>57</v>
      </c>
      <c r="B3" s="1">
        <v>5793</v>
      </c>
      <c r="C3" s="1">
        <f>10000+18383+7654+13903+13903+5887+46200+10000+20113+2207</f>
        <v>148250</v>
      </c>
      <c r="D3" s="1">
        <f t="shared" ref="D3:D8" si="0">B3*C3</f>
        <v>858812250</v>
      </c>
      <c r="E3" s="1"/>
    </row>
    <row r="4" spans="1:5" x14ac:dyDescent="0.15">
      <c r="A4" t="s">
        <v>58</v>
      </c>
      <c r="B4" s="1">
        <v>5793</v>
      </c>
      <c r="C4" s="1">
        <f>114745+90936</f>
        <v>205681</v>
      </c>
      <c r="D4" s="1">
        <f t="shared" si="0"/>
        <v>1191510033</v>
      </c>
      <c r="E4" s="1"/>
    </row>
    <row r="5" spans="1:5" x14ac:dyDescent="0.15">
      <c r="A5" t="s">
        <v>59</v>
      </c>
      <c r="B5" s="1"/>
      <c r="C5" s="1"/>
      <c r="D5" s="1">
        <f>SUM(D2:D4)</f>
        <v>2220619564</v>
      </c>
      <c r="E5" s="1"/>
    </row>
    <row r="6" spans="1:5" x14ac:dyDescent="0.15">
      <c r="A6" t="s">
        <v>60</v>
      </c>
      <c r="B6" s="1">
        <v>26997</v>
      </c>
      <c r="C6" s="1">
        <v>50000</v>
      </c>
      <c r="D6" s="1">
        <f t="shared" si="0"/>
        <v>1349850000</v>
      </c>
      <c r="E6" s="1"/>
    </row>
    <row r="7" spans="1:5" x14ac:dyDescent="0.15">
      <c r="A7" t="s">
        <v>61</v>
      </c>
      <c r="B7" s="1">
        <v>6499</v>
      </c>
      <c r="C7" s="1">
        <v>100000</v>
      </c>
      <c r="D7" s="1">
        <f t="shared" si="0"/>
        <v>649900000</v>
      </c>
      <c r="E7" s="1"/>
    </row>
    <row r="8" spans="1:5" x14ac:dyDescent="0.15">
      <c r="A8" t="s">
        <v>8</v>
      </c>
      <c r="B8" s="1">
        <v>9499</v>
      </c>
      <c r="C8" s="1">
        <v>100000</v>
      </c>
      <c r="D8" s="1">
        <f t="shared" si="0"/>
        <v>949900000</v>
      </c>
      <c r="E8" s="1"/>
    </row>
    <row r="9" spans="1:5" x14ac:dyDescent="0.15">
      <c r="B9" s="1"/>
      <c r="C9" s="1"/>
      <c r="D9" s="1">
        <f>SUM(D6:D8)</f>
        <v>2949650000</v>
      </c>
      <c r="E9" s="1"/>
    </row>
    <row r="10" spans="1:5" x14ac:dyDescent="0.15">
      <c r="B10" s="1"/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3" sqref="E13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53</v>
      </c>
      <c r="B1">
        <v>446999887</v>
      </c>
      <c r="C1">
        <v>20</v>
      </c>
      <c r="D1">
        <f>B1*C1</f>
        <v>8939997740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5" sqref="D5"/>
    </sheetView>
  </sheetViews>
  <sheetFormatPr defaultRowHeight="13.5" x14ac:dyDescent="0.15"/>
  <cols>
    <col min="2" max="2" width="12.75" bestFit="1" customWidth="1"/>
    <col min="3" max="3" width="15" bestFit="1" customWidth="1"/>
    <col min="4" max="4" width="18.375" bestFit="1" customWidth="1"/>
  </cols>
  <sheetData>
    <row r="1" spans="1:6" x14ac:dyDescent="0.15">
      <c r="A1" t="s">
        <v>4</v>
      </c>
      <c r="B1" s="1">
        <v>30</v>
      </c>
      <c r="C1" s="1">
        <v>440090321</v>
      </c>
      <c r="D1" s="1">
        <f>B1*C1</f>
        <v>13202709630</v>
      </c>
      <c r="E1" s="1"/>
      <c r="F1" s="1"/>
    </row>
    <row r="2" spans="1:6" x14ac:dyDescent="0.15">
      <c r="A2" t="s">
        <v>48</v>
      </c>
      <c r="B2" s="1">
        <f>500000</f>
        <v>500000</v>
      </c>
      <c r="C2" s="1">
        <v>1999</v>
      </c>
      <c r="D2" s="1">
        <f t="shared" ref="D2:D4" si="0">B2*C2</f>
        <v>999500000</v>
      </c>
      <c r="E2" s="1"/>
      <c r="F2" s="1"/>
    </row>
    <row r="3" spans="1:6" x14ac:dyDescent="0.15">
      <c r="A3" t="s">
        <v>49</v>
      </c>
      <c r="B3" s="1">
        <f>180000+1296+286460+973244</f>
        <v>1441000</v>
      </c>
      <c r="C3" s="1">
        <v>774</v>
      </c>
      <c r="D3" s="1">
        <f t="shared" si="0"/>
        <v>1115334000</v>
      </c>
      <c r="E3" s="1"/>
      <c r="F3" s="1"/>
    </row>
    <row r="4" spans="1:6" x14ac:dyDescent="0.15">
      <c r="A4" t="s">
        <v>50</v>
      </c>
      <c r="B4" s="1">
        <f>286000-148250</f>
        <v>137750</v>
      </c>
      <c r="C4" s="1">
        <v>5795</v>
      </c>
      <c r="D4" s="1">
        <f t="shared" si="0"/>
        <v>798261250</v>
      </c>
      <c r="E4" s="1"/>
      <c r="F4" s="1"/>
    </row>
    <row r="5" spans="1:6" x14ac:dyDescent="0.15">
      <c r="B5" s="1"/>
      <c r="C5" s="1"/>
      <c r="D5" s="1">
        <f>SUM(D1:D4)</f>
        <v>16115804880</v>
      </c>
      <c r="E5" s="1"/>
      <c r="F5" s="1"/>
    </row>
    <row r="6" spans="1:6" x14ac:dyDescent="0.15">
      <c r="B6" s="1"/>
      <c r="C6" s="1"/>
      <c r="D6" s="1"/>
      <c r="E6" s="1"/>
      <c r="F6" s="1"/>
    </row>
    <row r="7" spans="1:6" x14ac:dyDescent="0.15">
      <c r="B7" s="1"/>
      <c r="C7" s="1"/>
      <c r="D7" s="1"/>
      <c r="E7" s="1"/>
      <c r="F7" s="1"/>
    </row>
    <row r="8" spans="1:6" x14ac:dyDescent="0.15">
      <c r="B8" s="1"/>
      <c r="C8" s="1"/>
      <c r="D8" s="1"/>
      <c r="E8" s="1"/>
      <c r="F8" s="1"/>
    </row>
    <row r="9" spans="1:6" x14ac:dyDescent="0.15">
      <c r="B9" s="1"/>
      <c r="C9" s="1"/>
      <c r="D9" s="1"/>
      <c r="E9" s="1"/>
      <c r="F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3" sqref="D13"/>
    </sheetView>
  </sheetViews>
  <sheetFormatPr defaultRowHeight="13.5" x14ac:dyDescent="0.15"/>
  <cols>
    <col min="1" max="1" width="9.5" bestFit="1" customWidth="1"/>
    <col min="2" max="2" width="15" bestFit="1" customWidth="1"/>
    <col min="3" max="3" width="12.75" bestFit="1" customWidth="1"/>
    <col min="4" max="4" width="17.25" bestFit="1" customWidth="1"/>
  </cols>
  <sheetData>
    <row r="1" spans="1:7" x14ac:dyDescent="0.15">
      <c r="A1" t="s">
        <v>37</v>
      </c>
      <c r="B1" s="1"/>
      <c r="C1" s="1"/>
      <c r="D1" s="1"/>
      <c r="E1" s="1"/>
      <c r="F1" s="1"/>
      <c r="G1" s="1"/>
    </row>
    <row r="2" spans="1:7" x14ac:dyDescent="0.15">
      <c r="A2" t="s">
        <v>38</v>
      </c>
      <c r="B2" s="1">
        <v>440200003</v>
      </c>
      <c r="C2" s="1">
        <v>1</v>
      </c>
      <c r="D2" s="1">
        <f>B2*C2</f>
        <v>440200003</v>
      </c>
      <c r="E2" s="1"/>
      <c r="F2" s="1"/>
      <c r="G2" s="1"/>
    </row>
    <row r="3" spans="1:7" x14ac:dyDescent="0.15">
      <c r="A3" t="s">
        <v>39</v>
      </c>
      <c r="B3" s="1">
        <v>453888886</v>
      </c>
      <c r="C3" s="1">
        <v>4</v>
      </c>
      <c r="D3" s="1">
        <f>B3*C3</f>
        <v>1815555544</v>
      </c>
      <c r="E3" s="1"/>
      <c r="F3" s="1"/>
      <c r="G3" s="1"/>
    </row>
    <row r="4" spans="1:7" x14ac:dyDescent="0.15">
      <c r="A4" t="s">
        <v>40</v>
      </c>
      <c r="B4" s="1"/>
      <c r="C4" s="1"/>
      <c r="D4" s="1">
        <f>D2+D3</f>
        <v>2255755547</v>
      </c>
      <c r="E4" s="1"/>
      <c r="F4" s="1"/>
      <c r="G4" s="1"/>
    </row>
    <row r="5" spans="1:7" x14ac:dyDescent="0.15">
      <c r="A5" t="s">
        <v>41</v>
      </c>
      <c r="B5" s="1">
        <v>1489</v>
      </c>
      <c r="C5" s="1">
        <v>2000000</v>
      </c>
      <c r="D5" s="1">
        <f t="shared" ref="D5:D12" si="0">B5*C5</f>
        <v>2978000000</v>
      </c>
      <c r="E5" s="1"/>
      <c r="F5" s="1"/>
      <c r="G5" s="1"/>
    </row>
    <row r="6" spans="1:7" x14ac:dyDescent="0.15">
      <c r="A6" t="s">
        <v>42</v>
      </c>
      <c r="B6" s="1">
        <v>1573</v>
      </c>
      <c r="C6" s="1">
        <v>2000000</v>
      </c>
      <c r="D6" s="1">
        <f t="shared" si="0"/>
        <v>3146000000</v>
      </c>
      <c r="E6" s="1"/>
      <c r="F6" s="1"/>
      <c r="G6" s="1"/>
    </row>
    <row r="7" spans="1:7" x14ac:dyDescent="0.15">
      <c r="A7" t="s">
        <v>43</v>
      </c>
      <c r="B7" s="1">
        <v>235597</v>
      </c>
      <c r="C7" s="1">
        <v>2000</v>
      </c>
      <c r="D7" s="1">
        <f t="shared" si="0"/>
        <v>471194000</v>
      </c>
      <c r="E7" s="1"/>
      <c r="F7" s="1"/>
      <c r="G7" s="1"/>
    </row>
    <row r="8" spans="1:7" x14ac:dyDescent="0.15">
      <c r="A8" t="s">
        <v>44</v>
      </c>
      <c r="B8" s="1">
        <v>10899</v>
      </c>
      <c r="C8" s="1">
        <v>34000</v>
      </c>
      <c r="D8" s="1">
        <f t="shared" si="0"/>
        <v>370566000</v>
      </c>
      <c r="E8" s="1"/>
      <c r="F8" s="1"/>
      <c r="G8" s="1"/>
    </row>
    <row r="9" spans="1:7" x14ac:dyDescent="0.15">
      <c r="A9" t="s">
        <v>8</v>
      </c>
      <c r="B9" s="1">
        <v>11396</v>
      </c>
      <c r="C9" s="1">
        <v>34000</v>
      </c>
      <c r="D9" s="1">
        <f t="shared" si="0"/>
        <v>387464000</v>
      </c>
      <c r="E9" s="1"/>
      <c r="F9" s="1"/>
      <c r="G9" s="1"/>
    </row>
    <row r="10" spans="1:7" x14ac:dyDescent="0.15">
      <c r="A10" t="s">
        <v>45</v>
      </c>
      <c r="B10" s="1">
        <v>9506</v>
      </c>
      <c r="C10" s="1">
        <v>17000</v>
      </c>
      <c r="D10" s="1">
        <f t="shared" si="0"/>
        <v>161602000</v>
      </c>
      <c r="E10" s="1"/>
      <c r="F10" s="1"/>
      <c r="G10" s="1"/>
    </row>
    <row r="11" spans="1:7" x14ac:dyDescent="0.15">
      <c r="A11" t="s">
        <v>9</v>
      </c>
      <c r="B11" s="1">
        <v>13799</v>
      </c>
      <c r="C11" s="1">
        <v>34000</v>
      </c>
      <c r="D11" s="1">
        <f t="shared" si="0"/>
        <v>469166000</v>
      </c>
      <c r="E11" s="1"/>
      <c r="F11" s="1"/>
      <c r="G11" s="1"/>
    </row>
    <row r="12" spans="1:7" x14ac:dyDescent="0.15">
      <c r="A12" t="s">
        <v>10</v>
      </c>
      <c r="B12" s="1">
        <v>28899</v>
      </c>
      <c r="C12" s="1">
        <v>17000</v>
      </c>
      <c r="D12" s="1">
        <f t="shared" si="0"/>
        <v>491283000</v>
      </c>
      <c r="E12" s="1"/>
      <c r="F12" s="1"/>
      <c r="G12" s="1"/>
    </row>
    <row r="13" spans="1:7" x14ac:dyDescent="0.15">
      <c r="D13" s="1">
        <f>SUM(D5:D12)</f>
        <v>8475275000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6" sqref="D6"/>
    </sheetView>
  </sheetViews>
  <sheetFormatPr defaultRowHeight="13.5" x14ac:dyDescent="0.15"/>
  <cols>
    <col min="2" max="2" width="15" bestFit="1" customWidth="1"/>
    <col min="4" max="4" width="17.25" bestFit="1" customWidth="1"/>
  </cols>
  <sheetData>
    <row r="1" spans="1:5" x14ac:dyDescent="0.15">
      <c r="A1" t="s">
        <v>31</v>
      </c>
      <c r="B1" s="1">
        <v>444444444</v>
      </c>
      <c r="C1" s="1">
        <v>6</v>
      </c>
      <c r="D1" s="1">
        <f>B1*C1</f>
        <v>2666666664</v>
      </c>
      <c r="E1" s="1"/>
    </row>
    <row r="2" spans="1:5" x14ac:dyDescent="0.15">
      <c r="A2" t="s">
        <v>32</v>
      </c>
      <c r="B2" s="1"/>
      <c r="C2" s="1"/>
      <c r="D2" s="1"/>
      <c r="E2" s="1"/>
    </row>
    <row r="3" spans="1:5" x14ac:dyDescent="0.15">
      <c r="A3" t="s">
        <v>33</v>
      </c>
      <c r="B3" s="1">
        <v>48049</v>
      </c>
      <c r="C3" s="1">
        <v>10000</v>
      </c>
      <c r="D3" s="1">
        <f>B3*C3</f>
        <v>480490000</v>
      </c>
      <c r="E3" s="1"/>
    </row>
    <row r="4" spans="1:5" x14ac:dyDescent="0.15">
      <c r="A4" t="s">
        <v>34</v>
      </c>
      <c r="B4" s="1">
        <v>18450</v>
      </c>
      <c r="C4" s="1">
        <v>17000</v>
      </c>
      <c r="D4" s="1">
        <f t="shared" ref="D4:D5" si="0">B4*C4</f>
        <v>313650000</v>
      </c>
      <c r="E4" s="1"/>
    </row>
    <row r="5" spans="1:5" x14ac:dyDescent="0.15">
      <c r="A5" t="s">
        <v>35</v>
      </c>
      <c r="B5" s="1">
        <v>36177</v>
      </c>
      <c r="C5" s="1">
        <v>30000</v>
      </c>
      <c r="D5" s="1">
        <f t="shared" si="0"/>
        <v>1085310000</v>
      </c>
      <c r="E5" s="1"/>
    </row>
    <row r="6" spans="1:5" x14ac:dyDescent="0.15">
      <c r="B6" s="1"/>
      <c r="C6" s="1"/>
      <c r="D6" s="1">
        <f>SUM(D3:D5)</f>
        <v>1879450000</v>
      </c>
      <c r="E6" s="1"/>
    </row>
    <row r="7" spans="1:5" x14ac:dyDescent="0.15">
      <c r="B7" s="1"/>
      <c r="C7" s="1"/>
      <c r="D7" s="1"/>
      <c r="E7" s="1"/>
    </row>
    <row r="8" spans="1:5" x14ac:dyDescent="0.15">
      <c r="B8" s="1"/>
      <c r="C8" s="1"/>
      <c r="D8" s="1"/>
      <c r="E8" s="1"/>
    </row>
    <row r="9" spans="1:5" x14ac:dyDescent="0.15">
      <c r="B9" s="1"/>
      <c r="C9" s="1"/>
      <c r="D9" s="1"/>
      <c r="E9" s="1"/>
    </row>
    <row r="10" spans="1:5" x14ac:dyDescent="0.15">
      <c r="B10" s="1"/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7" sqref="B17"/>
    </sheetView>
  </sheetViews>
  <sheetFormatPr defaultRowHeight="13.5" x14ac:dyDescent="0.15"/>
  <cols>
    <col min="2" max="2" width="15" bestFit="1" customWidth="1"/>
    <col min="3" max="3" width="10.5" bestFit="1" customWidth="1"/>
    <col min="4" max="4" width="18.375" bestFit="1" customWidth="1"/>
  </cols>
  <sheetData>
    <row r="1" spans="1:4" x14ac:dyDescent="0.15">
      <c r="A1" t="s">
        <v>23</v>
      </c>
    </row>
    <row r="2" spans="1:4" x14ac:dyDescent="0.15">
      <c r="A2" t="s">
        <v>22</v>
      </c>
      <c r="B2" s="1">
        <v>453997995</v>
      </c>
      <c r="C2" s="1">
        <v>4</v>
      </c>
      <c r="D2" s="1">
        <f>B2*C2</f>
        <v>1815991980</v>
      </c>
    </row>
    <row r="3" spans="1:4" x14ac:dyDescent="0.15">
      <c r="A3" t="s">
        <v>25</v>
      </c>
      <c r="B3" s="1">
        <v>2017</v>
      </c>
      <c r="C3" s="1">
        <v>300000</v>
      </c>
      <c r="D3" s="1">
        <f t="shared" ref="D3:D5" si="0">B3*C3</f>
        <v>605100000</v>
      </c>
    </row>
    <row r="4" spans="1:4" x14ac:dyDescent="0.15">
      <c r="A4" t="s">
        <v>24</v>
      </c>
      <c r="B4" s="1">
        <v>5046</v>
      </c>
      <c r="C4" s="1">
        <f>100000+4000+17348+5400+2280+1725+9000+6000+5000+20000+30000+11877</f>
        <v>212630</v>
      </c>
      <c r="D4" s="1">
        <f t="shared" si="0"/>
        <v>1072930980</v>
      </c>
    </row>
    <row r="5" spans="1:4" x14ac:dyDescent="0.15">
      <c r="A5" t="s">
        <v>21</v>
      </c>
      <c r="B5" s="1">
        <v>444444444</v>
      </c>
      <c r="C5" s="1">
        <v>15</v>
      </c>
      <c r="D5" s="1">
        <f t="shared" si="0"/>
        <v>6666666660</v>
      </c>
    </row>
    <row r="6" spans="1:4" x14ac:dyDescent="0.15">
      <c r="A6" t="s">
        <v>26</v>
      </c>
      <c r="B6" s="1"/>
      <c r="C6" s="1"/>
      <c r="D6" s="1">
        <f>SUM(D2:D5)</f>
        <v>10160689620</v>
      </c>
    </row>
    <row r="7" spans="1:4" x14ac:dyDescent="0.15">
      <c r="A7" t="s">
        <v>27</v>
      </c>
      <c r="B7" s="1">
        <v>36182</v>
      </c>
      <c r="C7" s="1">
        <v>50000</v>
      </c>
      <c r="D7" s="1">
        <f>B7*C7</f>
        <v>1809100000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22</v>
      </c>
      <c r="B1">
        <v>507700979</v>
      </c>
      <c r="C1">
        <v>2</v>
      </c>
      <c r="D1">
        <f>B1*C1</f>
        <v>1015401958</v>
      </c>
    </row>
    <row r="2" spans="1:4" x14ac:dyDescent="0.15">
      <c r="A2" t="s">
        <v>131</v>
      </c>
      <c r="B2">
        <v>3512</v>
      </c>
      <c r="C2">
        <v>101516</v>
      </c>
      <c r="D2">
        <f t="shared" ref="D2:D5" si="0">B2*C2</f>
        <v>356524192</v>
      </c>
    </row>
    <row r="3" spans="1:4" x14ac:dyDescent="0.15">
      <c r="A3" t="s">
        <v>132</v>
      </c>
      <c r="B3">
        <v>487777776</v>
      </c>
      <c r="C3">
        <v>6</v>
      </c>
      <c r="D3">
        <f t="shared" si="0"/>
        <v>2926666656</v>
      </c>
    </row>
    <row r="4" spans="1:4" x14ac:dyDescent="0.15">
      <c r="A4" t="s">
        <v>133</v>
      </c>
      <c r="B4">
        <v>6600</v>
      </c>
      <c r="C4">
        <f>6865+143135+740+147+1000+323+7060+20000+120730</f>
        <v>300000</v>
      </c>
      <c r="D4">
        <f t="shared" si="0"/>
        <v>1980000000</v>
      </c>
    </row>
    <row r="5" spans="1:4" x14ac:dyDescent="0.15">
      <c r="A5" t="s">
        <v>134</v>
      </c>
      <c r="B5">
        <v>8972</v>
      </c>
      <c r="C5">
        <v>37100</v>
      </c>
      <c r="D5">
        <f t="shared" si="0"/>
        <v>332861200</v>
      </c>
    </row>
    <row r="6" spans="1:4" x14ac:dyDescent="0.15">
      <c r="D6">
        <f>SUM(D1:D5)</f>
        <v>6611454006</v>
      </c>
    </row>
    <row r="10" spans="1:4" x14ac:dyDescent="0.15">
      <c r="A10" t="s">
        <v>122</v>
      </c>
      <c r="B10">
        <v>90559</v>
      </c>
      <c r="C10">
        <v>43500</v>
      </c>
      <c r="D10">
        <f>B10*C10</f>
        <v>3939316500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3" sqref="B3"/>
    </sheetView>
  </sheetViews>
  <sheetFormatPr defaultRowHeight="13.5" x14ac:dyDescent="0.15"/>
  <cols>
    <col min="1" max="1" width="11" bestFit="1" customWidth="1"/>
    <col min="2" max="2" width="15" bestFit="1" customWidth="1"/>
    <col min="3" max="3" width="10.5" bestFit="1" customWidth="1"/>
    <col min="4" max="4" width="18.375" bestFit="1" customWidth="1"/>
  </cols>
  <sheetData>
    <row r="1" spans="1:7" x14ac:dyDescent="0.15">
      <c r="A1" t="s">
        <v>20</v>
      </c>
      <c r="B1" s="1">
        <v>4790</v>
      </c>
      <c r="C1" s="1">
        <f>100000+2117+27753</f>
        <v>129870</v>
      </c>
      <c r="D1" s="1">
        <f>B1*C1</f>
        <v>622077300</v>
      </c>
      <c r="E1" s="1"/>
      <c r="F1" s="1"/>
      <c r="G1" s="1"/>
    </row>
    <row r="2" spans="1:7" x14ac:dyDescent="0.15">
      <c r="A2" t="s">
        <v>21</v>
      </c>
      <c r="B2" s="1">
        <v>439999999</v>
      </c>
      <c r="C2" s="1">
        <v>32</v>
      </c>
      <c r="D2" s="1">
        <f t="shared" ref="D2:D3" si="0">B2*C2</f>
        <v>14079999968</v>
      </c>
      <c r="E2" s="1"/>
      <c r="F2" s="1"/>
      <c r="G2" s="1"/>
    </row>
    <row r="3" spans="1:7" x14ac:dyDescent="0.15">
      <c r="A3" t="s">
        <v>22</v>
      </c>
      <c r="B3" s="1">
        <v>453999999</v>
      </c>
      <c r="C3" s="1">
        <v>6</v>
      </c>
      <c r="D3" s="1">
        <f t="shared" si="0"/>
        <v>2723999994</v>
      </c>
      <c r="E3" s="1"/>
      <c r="F3" s="1"/>
      <c r="G3" s="1"/>
    </row>
    <row r="4" spans="1:7" x14ac:dyDescent="0.15">
      <c r="B4" s="1"/>
      <c r="C4" s="1"/>
      <c r="D4" s="1">
        <f>SUM(D1:D3)</f>
        <v>17426077262</v>
      </c>
      <c r="E4" s="1"/>
      <c r="F4" s="1"/>
      <c r="G4" s="1"/>
    </row>
    <row r="5" spans="1:7" x14ac:dyDescent="0.15">
      <c r="B5" s="1"/>
      <c r="C5" s="1"/>
      <c r="D5" s="1"/>
      <c r="E5" s="1"/>
      <c r="F5" s="1"/>
      <c r="G5" s="1"/>
    </row>
    <row r="6" spans="1:7" x14ac:dyDescent="0.15">
      <c r="B6" s="1"/>
      <c r="C6" s="1"/>
      <c r="D6" s="1"/>
      <c r="E6" s="1"/>
      <c r="F6" s="1"/>
      <c r="G6" s="1"/>
    </row>
    <row r="7" spans="1:7" x14ac:dyDescent="0.15">
      <c r="B7" s="1"/>
      <c r="C7" s="1"/>
      <c r="D7" s="1"/>
      <c r="E7" s="1"/>
      <c r="F7" s="1"/>
      <c r="G7" s="1"/>
    </row>
    <row r="8" spans="1:7" x14ac:dyDescent="0.15">
      <c r="B8" s="1"/>
      <c r="C8" s="1"/>
      <c r="D8" s="1"/>
      <c r="E8" s="1"/>
      <c r="F8" s="1"/>
      <c r="G8" s="1"/>
    </row>
    <row r="9" spans="1:7" x14ac:dyDescent="0.15">
      <c r="B9" s="1"/>
      <c r="C9" s="1"/>
      <c r="D9" s="1"/>
      <c r="E9" s="1"/>
      <c r="F9" s="1"/>
      <c r="G9" s="1"/>
    </row>
    <row r="10" spans="1:7" x14ac:dyDescent="0.15">
      <c r="B10" s="1"/>
      <c r="C10" s="1"/>
      <c r="D10" s="1"/>
      <c r="E10" s="1"/>
      <c r="F10" s="1"/>
      <c r="G10" s="1"/>
    </row>
    <row r="11" spans="1:7" x14ac:dyDescent="0.15">
      <c r="B11" s="1"/>
      <c r="C11" s="1"/>
      <c r="D11" s="1"/>
      <c r="E11" s="1"/>
      <c r="F11" s="1"/>
      <c r="G11" s="1"/>
    </row>
    <row r="12" spans="1:7" x14ac:dyDescent="0.15">
      <c r="B12" s="1"/>
      <c r="C12" s="1"/>
      <c r="D12" s="1"/>
      <c r="E12" s="1"/>
      <c r="F12" s="1"/>
      <c r="G12" s="1"/>
    </row>
    <row r="13" spans="1:7" x14ac:dyDescent="0.15">
      <c r="B13" s="1"/>
      <c r="C13" s="1"/>
      <c r="D13" s="1"/>
      <c r="E13" s="1"/>
      <c r="F13" s="1"/>
      <c r="G13" s="1"/>
    </row>
    <row r="14" spans="1:7" x14ac:dyDescent="0.15">
      <c r="B14" s="1"/>
      <c r="C14" s="1"/>
      <c r="D14" s="1"/>
      <c r="E14" s="1"/>
      <c r="F14" s="1"/>
      <c r="G14" s="1"/>
    </row>
    <row r="15" spans="1:7" x14ac:dyDescent="0.15">
      <c r="B15" s="1"/>
      <c r="C15" s="1"/>
      <c r="D15" s="1"/>
      <c r="E15" s="1"/>
      <c r="F15" s="1"/>
      <c r="G15" s="1"/>
    </row>
    <row r="16" spans="1:7" x14ac:dyDescent="0.15">
      <c r="B16" s="1"/>
      <c r="C16" s="1"/>
      <c r="D16" s="1"/>
      <c r="E16" s="1"/>
      <c r="F16" s="1"/>
      <c r="G16" s="1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  <row r="24" spans="2:7" x14ac:dyDescent="0.15">
      <c r="B24" s="1"/>
      <c r="C24" s="1"/>
      <c r="D24" s="1"/>
      <c r="E24" s="1"/>
      <c r="F24" s="1"/>
      <c r="G24" s="1"/>
    </row>
    <row r="25" spans="2:7" x14ac:dyDescent="0.15">
      <c r="B25" s="1"/>
      <c r="C25" s="1"/>
      <c r="D25" s="1"/>
      <c r="E25" s="1"/>
      <c r="F25" s="1"/>
      <c r="G25" s="1"/>
    </row>
    <row r="26" spans="2:7" x14ac:dyDescent="0.15">
      <c r="B26" s="1"/>
      <c r="C26" s="1"/>
      <c r="D26" s="1"/>
      <c r="E26" s="1"/>
      <c r="F26" s="1"/>
      <c r="G26" s="1"/>
    </row>
    <row r="27" spans="2:7" x14ac:dyDescent="0.15">
      <c r="B27" s="1"/>
      <c r="C27" s="1"/>
      <c r="D27" s="1"/>
      <c r="E27" s="1"/>
      <c r="F27" s="1"/>
      <c r="G27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3.5" x14ac:dyDescent="0.15"/>
  <cols>
    <col min="1" max="1" width="11" bestFit="1" customWidth="1"/>
    <col min="3" max="3" width="10.5" bestFit="1" customWidth="1"/>
    <col min="4" max="4" width="15" bestFit="1" customWidth="1"/>
  </cols>
  <sheetData>
    <row r="1" spans="1:4" x14ac:dyDescent="0.15">
      <c r="A1" t="s">
        <v>15</v>
      </c>
      <c r="B1" s="1">
        <v>4790</v>
      </c>
      <c r="C1" s="1">
        <f>100000+2117+27753</f>
        <v>129870</v>
      </c>
      <c r="D1" s="1">
        <f>B1*C1</f>
        <v>622077300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11" sqref="D11"/>
    </sheetView>
  </sheetViews>
  <sheetFormatPr defaultRowHeight="13.5" x14ac:dyDescent="0.15"/>
  <cols>
    <col min="2" max="2" width="10.5" bestFit="1" customWidth="1"/>
    <col min="3" max="3" width="15" bestFit="1" customWidth="1"/>
    <col min="4" max="4" width="17.25" bestFit="1" customWidth="1"/>
  </cols>
  <sheetData>
    <row r="1" spans="1:7" x14ac:dyDescent="0.15">
      <c r="A1" t="s">
        <v>3</v>
      </c>
    </row>
    <row r="2" spans="1:7" x14ac:dyDescent="0.15">
      <c r="A2" t="s">
        <v>4</v>
      </c>
      <c r="B2" s="1">
        <v>1</v>
      </c>
      <c r="C2" s="1">
        <v>494999948</v>
      </c>
      <c r="D2" s="1">
        <f>B2*C2</f>
        <v>494999948</v>
      </c>
      <c r="E2" s="1"/>
      <c r="F2" s="1"/>
      <c r="G2" s="1"/>
    </row>
    <row r="3" spans="1:7" x14ac:dyDescent="0.15">
      <c r="A3" t="s">
        <v>5</v>
      </c>
      <c r="B3" s="1">
        <v>69384</v>
      </c>
      <c r="C3" s="1">
        <v>2026</v>
      </c>
      <c r="D3" s="1">
        <f>B3*C3</f>
        <v>140571984</v>
      </c>
      <c r="E3" s="1"/>
      <c r="F3" s="1"/>
      <c r="G3" s="1"/>
    </row>
    <row r="4" spans="1:7" x14ac:dyDescent="0.15">
      <c r="A4" t="s">
        <v>6</v>
      </c>
      <c r="B4" s="1"/>
      <c r="C4" s="1"/>
      <c r="D4" s="1">
        <f>D2+D3</f>
        <v>635571932</v>
      </c>
      <c r="E4" s="1"/>
      <c r="F4" s="1"/>
      <c r="G4" s="1"/>
    </row>
    <row r="5" spans="1:7" x14ac:dyDescent="0.15">
      <c r="A5" t="s">
        <v>7</v>
      </c>
      <c r="B5" s="1">
        <v>16000</v>
      </c>
      <c r="C5" s="1">
        <v>26999</v>
      </c>
      <c r="D5" s="1">
        <f>B5*C5</f>
        <v>431984000</v>
      </c>
      <c r="E5" s="1"/>
      <c r="F5" s="1"/>
      <c r="G5" s="1"/>
    </row>
    <row r="6" spans="1:7" x14ac:dyDescent="0.15">
      <c r="A6" t="s">
        <v>8</v>
      </c>
      <c r="B6" s="1">
        <v>14990</v>
      </c>
      <c r="C6" s="1">
        <v>32000</v>
      </c>
      <c r="D6" s="1">
        <f t="shared" ref="D6:D10" si="0">B6*C6</f>
        <v>479680000</v>
      </c>
      <c r="E6" s="1"/>
      <c r="F6" s="1"/>
      <c r="G6" s="1"/>
    </row>
    <row r="7" spans="1:7" x14ac:dyDescent="0.15">
      <c r="A7" t="s">
        <v>9</v>
      </c>
      <c r="B7" s="1">
        <v>14895</v>
      </c>
      <c r="C7" s="1">
        <v>50000</v>
      </c>
      <c r="D7" s="1">
        <f t="shared" si="0"/>
        <v>744750000</v>
      </c>
      <c r="E7" s="1"/>
      <c r="F7" s="1"/>
      <c r="G7" s="1"/>
    </row>
    <row r="8" spans="1:7" x14ac:dyDescent="0.15">
      <c r="A8" t="s">
        <v>10</v>
      </c>
      <c r="B8" s="1">
        <v>16000</v>
      </c>
      <c r="C8" s="1">
        <v>24598</v>
      </c>
      <c r="D8" s="1">
        <f t="shared" si="0"/>
        <v>393568000</v>
      </c>
      <c r="E8" s="1"/>
      <c r="F8" s="1"/>
      <c r="G8" s="1"/>
    </row>
    <row r="9" spans="1:7" x14ac:dyDescent="0.15">
      <c r="A9" t="s">
        <v>11</v>
      </c>
      <c r="B9" s="1">
        <v>226</v>
      </c>
      <c r="C9" s="1">
        <v>2000000</v>
      </c>
      <c r="D9" s="1">
        <f t="shared" si="0"/>
        <v>452000000</v>
      </c>
      <c r="E9" s="1"/>
      <c r="F9" s="1"/>
      <c r="G9" s="1"/>
    </row>
    <row r="10" spans="1:7" x14ac:dyDescent="0.15">
      <c r="A10" t="s">
        <v>12</v>
      </c>
      <c r="B10" s="1">
        <v>350000</v>
      </c>
      <c r="C10" s="1">
        <v>1785</v>
      </c>
      <c r="D10" s="1">
        <f t="shared" si="0"/>
        <v>624750000</v>
      </c>
      <c r="E10" s="1"/>
      <c r="F10" s="1"/>
      <c r="G10" s="1"/>
    </row>
    <row r="11" spans="1:7" x14ac:dyDescent="0.15">
      <c r="B11" s="1"/>
      <c r="C11" s="1"/>
      <c r="D11" s="1">
        <f>SUM(D5:D10)</f>
        <v>3126732000</v>
      </c>
      <c r="E11" s="1"/>
      <c r="F11" s="1"/>
      <c r="G11" s="1"/>
    </row>
    <row r="12" spans="1:7" x14ac:dyDescent="0.15">
      <c r="B12" s="1"/>
      <c r="C12" s="1"/>
      <c r="D12" s="1"/>
      <c r="E12" s="1"/>
      <c r="F12" s="1"/>
      <c r="G12" s="1"/>
    </row>
    <row r="13" spans="1:7" x14ac:dyDescent="0.15">
      <c r="B13" s="1"/>
      <c r="C13" s="1"/>
      <c r="D13" s="1"/>
      <c r="E13" s="1"/>
      <c r="F13" s="1"/>
      <c r="G13" s="1"/>
    </row>
    <row r="14" spans="1:7" x14ac:dyDescent="0.15">
      <c r="B14" s="1"/>
      <c r="C14" s="1"/>
      <c r="D14" s="1"/>
      <c r="E14" s="1"/>
      <c r="F14" s="1"/>
      <c r="G14" s="1"/>
    </row>
    <row r="15" spans="1:7" x14ac:dyDescent="0.15">
      <c r="B15" s="1"/>
      <c r="C15" s="1"/>
      <c r="D15" s="1"/>
      <c r="E15" s="1"/>
      <c r="F15" s="1"/>
      <c r="G15" s="1"/>
    </row>
    <row r="16" spans="1:7" x14ac:dyDescent="0.15">
      <c r="B16" s="1"/>
      <c r="C16" s="1"/>
      <c r="D16" s="1"/>
      <c r="E16" s="1"/>
      <c r="F16" s="1"/>
      <c r="G16" s="1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  <row r="24" spans="2:7" x14ac:dyDescent="0.15">
      <c r="B24" s="1"/>
      <c r="C24" s="1"/>
      <c r="D24" s="1"/>
      <c r="E24" s="1"/>
      <c r="F24" s="1"/>
      <c r="G24" s="1"/>
    </row>
    <row r="25" spans="2:7" x14ac:dyDescent="0.15">
      <c r="B25" s="1"/>
      <c r="C25" s="1"/>
      <c r="D25" s="1"/>
      <c r="E25" s="1"/>
      <c r="F25" s="1"/>
      <c r="G25" s="1"/>
    </row>
    <row r="26" spans="2:7" x14ac:dyDescent="0.15">
      <c r="B26" s="1"/>
      <c r="C26" s="1"/>
      <c r="D26" s="1"/>
      <c r="E26" s="1"/>
      <c r="F26" s="1"/>
      <c r="G26" s="1"/>
    </row>
    <row r="27" spans="2:7" x14ac:dyDescent="0.15">
      <c r="B27" s="1"/>
      <c r="C27" s="1"/>
      <c r="D27" s="1"/>
      <c r="E27" s="1"/>
      <c r="F27" s="1"/>
      <c r="G2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23</v>
      </c>
    </row>
    <row r="2" spans="1:4" x14ac:dyDescent="0.15">
      <c r="A2" t="s">
        <v>126</v>
      </c>
      <c r="B2">
        <v>2910</v>
      </c>
      <c r="C2">
        <v>500000</v>
      </c>
      <c r="D2">
        <f>B2*C2</f>
        <v>1455000000</v>
      </c>
    </row>
    <row r="3" spans="1:4" x14ac:dyDescent="0.15">
      <c r="A3" t="s">
        <v>127</v>
      </c>
      <c r="B3">
        <v>804</v>
      </c>
      <c r="C3">
        <f>135+24+102880+82000+1935+128638+135572</f>
        <v>451184</v>
      </c>
      <c r="D3">
        <f t="shared" ref="D3:D9" si="0">B3*C3</f>
        <v>362751936</v>
      </c>
    </row>
    <row r="4" spans="1:4" x14ac:dyDescent="0.15">
      <c r="A4" t="s">
        <v>128</v>
      </c>
      <c r="B4">
        <v>59399986</v>
      </c>
      <c r="C4">
        <v>6</v>
      </c>
      <c r="D4">
        <f t="shared" si="0"/>
        <v>356399916</v>
      </c>
    </row>
    <row r="5" spans="1:4" x14ac:dyDescent="0.15">
      <c r="A5" t="s">
        <v>129</v>
      </c>
      <c r="B5">
        <v>14736</v>
      </c>
      <c r="C5">
        <f>129059</f>
        <v>129059</v>
      </c>
      <c r="D5">
        <f t="shared" si="0"/>
        <v>1901813424</v>
      </c>
    </row>
    <row r="6" spans="1:4" x14ac:dyDescent="0.15">
      <c r="A6" t="s">
        <v>130</v>
      </c>
      <c r="B6">
        <v>129899999</v>
      </c>
      <c r="C6">
        <v>2</v>
      </c>
      <c r="D6">
        <f t="shared" si="0"/>
        <v>259799998</v>
      </c>
    </row>
    <row r="7" spans="1:4" x14ac:dyDescent="0.15">
      <c r="D7">
        <f>SUM(D2:D6)</f>
        <v>4335765274</v>
      </c>
    </row>
    <row r="8" spans="1:4" x14ac:dyDescent="0.15">
      <c r="A8" t="s">
        <v>122</v>
      </c>
      <c r="B8">
        <v>99103</v>
      </c>
      <c r="C8">
        <v>49976</v>
      </c>
      <c r="D8">
        <f t="shared" si="0"/>
        <v>4952771528</v>
      </c>
    </row>
    <row r="9" spans="1:4" x14ac:dyDescent="0.15">
      <c r="A9" t="s">
        <v>44</v>
      </c>
      <c r="B9">
        <v>9167</v>
      </c>
      <c r="C9">
        <v>17000</v>
      </c>
      <c r="D9">
        <f t="shared" si="0"/>
        <v>155839000</v>
      </c>
    </row>
    <row r="10" spans="1:4" x14ac:dyDescent="0.15">
      <c r="D10">
        <f>D8+D9</f>
        <v>5108610528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22</v>
      </c>
      <c r="B1">
        <v>487999999</v>
      </c>
      <c r="C1">
        <v>2</v>
      </c>
      <c r="D1">
        <f>B1*C1</f>
        <v>975999998</v>
      </c>
    </row>
    <row r="2" spans="1:4" x14ac:dyDescent="0.15">
      <c r="A2" t="s">
        <v>117</v>
      </c>
      <c r="B2">
        <v>14771</v>
      </c>
      <c r="C2">
        <f>10000</f>
        <v>10000</v>
      </c>
      <c r="D2">
        <f t="shared" ref="D2:D8" si="0">B2*C2</f>
        <v>147710000</v>
      </c>
    </row>
    <row r="3" spans="1:4" x14ac:dyDescent="0.15">
      <c r="A3" t="s">
        <v>118</v>
      </c>
      <c r="B3">
        <v>5697</v>
      </c>
      <c r="C3">
        <f>20000+18000+27782</f>
        <v>65782</v>
      </c>
      <c r="D3">
        <f t="shared" si="0"/>
        <v>374760054</v>
      </c>
    </row>
    <row r="4" spans="1:4" x14ac:dyDescent="0.15">
      <c r="A4" t="s">
        <v>119</v>
      </c>
      <c r="B4">
        <v>48189</v>
      </c>
      <c r="C4">
        <f>1007+10000+790+942+197+155+1710</f>
        <v>14801</v>
      </c>
      <c r="D4">
        <f t="shared" si="0"/>
        <v>713245389</v>
      </c>
    </row>
    <row r="5" spans="1:4" x14ac:dyDescent="0.15">
      <c r="A5" t="s">
        <v>120</v>
      </c>
      <c r="B5">
        <v>483999999</v>
      </c>
      <c r="C5">
        <v>7</v>
      </c>
      <c r="D5">
        <f t="shared" si="0"/>
        <v>3387999993</v>
      </c>
    </row>
    <row r="6" spans="1:4" x14ac:dyDescent="0.15">
      <c r="A6" t="s">
        <v>121</v>
      </c>
      <c r="B6">
        <v>130000000</v>
      </c>
      <c r="C6">
        <v>1</v>
      </c>
      <c r="D6">
        <f t="shared" si="0"/>
        <v>130000000</v>
      </c>
    </row>
    <row r="7" spans="1:4" x14ac:dyDescent="0.15">
      <c r="D7">
        <f>SUM(D1:D6)</f>
        <v>5729715434</v>
      </c>
    </row>
    <row r="8" spans="1:4" x14ac:dyDescent="0.15">
      <c r="A8" t="s">
        <v>122</v>
      </c>
      <c r="B8">
        <v>99103</v>
      </c>
      <c r="C8">
        <v>24</v>
      </c>
      <c r="D8">
        <f t="shared" si="0"/>
        <v>2378472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3.5" x14ac:dyDescent="0.15"/>
  <cols>
    <col min="2" max="2" width="11.625" bestFit="1" customWidth="1"/>
    <col min="4" max="4" width="11.625" bestFit="1" customWidth="1"/>
  </cols>
  <sheetData>
    <row r="1" spans="1:4" x14ac:dyDescent="0.15">
      <c r="A1" t="s">
        <v>23</v>
      </c>
    </row>
    <row r="2" spans="1:4" x14ac:dyDescent="0.15">
      <c r="A2" t="s">
        <v>109</v>
      </c>
      <c r="B2">
        <v>816</v>
      </c>
      <c r="C2">
        <f>11111+2000000+735475</f>
        <v>2746586</v>
      </c>
      <c r="D2">
        <f>B2*C2</f>
        <v>2241214176</v>
      </c>
    </row>
    <row r="3" spans="1:4" x14ac:dyDescent="0.15">
      <c r="A3" t="s">
        <v>110</v>
      </c>
      <c r="B3">
        <v>480998998</v>
      </c>
      <c r="C3">
        <v>7</v>
      </c>
      <c r="D3">
        <f>B3*C3</f>
        <v>3366992986</v>
      </c>
    </row>
    <row r="4" spans="1:4" x14ac:dyDescent="0.15">
      <c r="A4" t="s">
        <v>111</v>
      </c>
      <c r="D4">
        <f>D2+D3</f>
        <v>5608207162</v>
      </c>
    </row>
    <row r="5" spans="1:4" x14ac:dyDescent="0.15">
      <c r="A5" t="s">
        <v>112</v>
      </c>
      <c r="B5">
        <v>1577</v>
      </c>
      <c r="C5">
        <v>1500000</v>
      </c>
      <c r="D5">
        <f t="shared" ref="D5:D9" si="0">B5*C5</f>
        <v>2365500000</v>
      </c>
    </row>
    <row r="6" spans="1:4" x14ac:dyDescent="0.15">
      <c r="A6" t="s">
        <v>113</v>
      </c>
      <c r="B6">
        <v>1396000000</v>
      </c>
      <c r="C6">
        <v>1</v>
      </c>
      <c r="D6">
        <f t="shared" si="0"/>
        <v>1396000000</v>
      </c>
    </row>
    <row r="7" spans="1:4" x14ac:dyDescent="0.15">
      <c r="A7" t="s">
        <v>114</v>
      </c>
      <c r="B7">
        <v>20998800</v>
      </c>
      <c r="C7">
        <v>2</v>
      </c>
      <c r="D7">
        <f t="shared" si="0"/>
        <v>41997600</v>
      </c>
    </row>
    <row r="8" spans="1:4" x14ac:dyDescent="0.15">
      <c r="A8" t="s">
        <v>115</v>
      </c>
      <c r="B8">
        <v>1489</v>
      </c>
      <c r="C8">
        <v>1200000</v>
      </c>
      <c r="D8">
        <f t="shared" si="0"/>
        <v>1786800000</v>
      </c>
    </row>
    <row r="9" spans="1:4" x14ac:dyDescent="0.15">
      <c r="A9" t="s">
        <v>44</v>
      </c>
      <c r="B9">
        <v>8589</v>
      </c>
      <c r="C9">
        <v>17000</v>
      </c>
      <c r="D9">
        <f t="shared" si="0"/>
        <v>146013000</v>
      </c>
    </row>
    <row r="10" spans="1:4" x14ac:dyDescent="0.15">
      <c r="D10">
        <f>SUM(D5:D9)</f>
        <v>5736310600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3.5" x14ac:dyDescent="0.15"/>
  <cols>
    <col min="2" max="2" width="10.5" bestFit="1" customWidth="1"/>
    <col min="4" max="4" width="10.5" bestFit="1" customWidth="1"/>
  </cols>
  <sheetData>
    <row r="1" spans="1:4" x14ac:dyDescent="0.15">
      <c r="A1" t="s">
        <v>104</v>
      </c>
      <c r="B1">
        <v>3692</v>
      </c>
      <c r="C1">
        <f>3921+387+555+7800+1170+26000+9993</f>
        <v>49826</v>
      </c>
      <c r="D1">
        <f>B1*C1</f>
        <v>183957592</v>
      </c>
    </row>
    <row r="2" spans="1:4" x14ac:dyDescent="0.15">
      <c r="A2" t="s">
        <v>105</v>
      </c>
      <c r="B2">
        <v>59899998</v>
      </c>
      <c r="C2">
        <v>4</v>
      </c>
      <c r="D2">
        <f t="shared" ref="D2:D3" si="0">B2*C2</f>
        <v>239599992</v>
      </c>
    </row>
    <row r="3" spans="1:4" x14ac:dyDescent="0.15">
      <c r="A3" t="s">
        <v>106</v>
      </c>
      <c r="B3">
        <v>497499998</v>
      </c>
      <c r="C3">
        <v>1</v>
      </c>
      <c r="D3">
        <f t="shared" si="0"/>
        <v>497499998</v>
      </c>
    </row>
    <row r="4" spans="1:4" x14ac:dyDescent="0.15">
      <c r="D4">
        <f>SUM(D1:D3)</f>
        <v>921057582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0" sqref="D20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5" x14ac:dyDescent="0.15">
      <c r="A1" t="s">
        <v>23</v>
      </c>
    </row>
    <row r="2" spans="1:5" x14ac:dyDescent="0.15">
      <c r="A2" t="s">
        <v>84</v>
      </c>
      <c r="B2">
        <v>497499998</v>
      </c>
      <c r="C2">
        <v>10</v>
      </c>
      <c r="D2">
        <f>B2*C2</f>
        <v>4974999980</v>
      </c>
    </row>
    <row r="3" spans="1:5" x14ac:dyDescent="0.15">
      <c r="A3" t="s">
        <v>85</v>
      </c>
      <c r="B3">
        <v>493900024</v>
      </c>
      <c r="C3">
        <v>3</v>
      </c>
      <c r="D3">
        <f t="shared" ref="D3:D7" si="0">B3*C3</f>
        <v>1481700072</v>
      </c>
    </row>
    <row r="4" spans="1:5" x14ac:dyDescent="0.15">
      <c r="A4" t="s">
        <v>86</v>
      </c>
      <c r="B4">
        <v>816</v>
      </c>
      <c r="C4">
        <f>3718+99000+38850</f>
        <v>141568</v>
      </c>
      <c r="D4">
        <f t="shared" si="0"/>
        <v>115519488</v>
      </c>
    </row>
    <row r="5" spans="1:5" x14ac:dyDescent="0.15">
      <c r="A5" t="s">
        <v>87</v>
      </c>
      <c r="B5">
        <v>59899998</v>
      </c>
      <c r="C5">
        <v>1</v>
      </c>
      <c r="D5">
        <f t="shared" si="0"/>
        <v>59899998</v>
      </c>
    </row>
    <row r="6" spans="1:5" x14ac:dyDescent="0.15">
      <c r="A6" t="s">
        <v>88</v>
      </c>
      <c r="B6">
        <v>3692</v>
      </c>
      <c r="C6">
        <f>123+8250+12000+20000+43200+3921</f>
        <v>87494</v>
      </c>
      <c r="D6">
        <f t="shared" si="0"/>
        <v>323027848</v>
      </c>
    </row>
    <row r="7" spans="1:5" x14ac:dyDescent="0.15">
      <c r="A7" t="s">
        <v>87</v>
      </c>
      <c r="B7">
        <v>65000000</v>
      </c>
      <c r="C7">
        <v>1</v>
      </c>
      <c r="D7">
        <f t="shared" si="0"/>
        <v>65000000</v>
      </c>
      <c r="E7" t="s">
        <v>89</v>
      </c>
    </row>
    <row r="8" spans="1:5" x14ac:dyDescent="0.15">
      <c r="A8" t="s">
        <v>90</v>
      </c>
      <c r="D8">
        <f>SUM(D2:D7)</f>
        <v>7020147386</v>
      </c>
    </row>
    <row r="9" spans="1:5" x14ac:dyDescent="0.15">
      <c r="A9" t="s">
        <v>91</v>
      </c>
      <c r="B9">
        <v>519999899</v>
      </c>
      <c r="C9">
        <v>1</v>
      </c>
      <c r="D9">
        <f>B9*C9</f>
        <v>519999899</v>
      </c>
    </row>
    <row r="10" spans="1:5" x14ac:dyDescent="0.15">
      <c r="A10" t="s">
        <v>92</v>
      </c>
      <c r="B10">
        <v>8000000</v>
      </c>
      <c r="C10">
        <v>1</v>
      </c>
      <c r="D10">
        <f t="shared" ref="D10:D19" si="1">B10*C10</f>
        <v>8000000</v>
      </c>
    </row>
    <row r="11" spans="1:5" x14ac:dyDescent="0.15">
      <c r="A11" t="s">
        <v>93</v>
      </c>
      <c r="B11">
        <v>900000</v>
      </c>
      <c r="C11">
        <v>1</v>
      </c>
      <c r="D11">
        <f t="shared" si="1"/>
        <v>900000</v>
      </c>
    </row>
    <row r="12" spans="1:5" x14ac:dyDescent="0.15">
      <c r="A12" t="s">
        <v>94</v>
      </c>
      <c r="B12">
        <v>118899991</v>
      </c>
      <c r="C12">
        <v>1</v>
      </c>
      <c r="D12">
        <f t="shared" si="1"/>
        <v>118899991</v>
      </c>
    </row>
    <row r="13" spans="1:5" x14ac:dyDescent="0.15">
      <c r="A13" t="s">
        <v>95</v>
      </c>
      <c r="B13">
        <v>3699999</v>
      </c>
      <c r="C13">
        <v>1</v>
      </c>
      <c r="D13">
        <f t="shared" si="1"/>
        <v>3699999</v>
      </c>
    </row>
    <row r="14" spans="1:5" x14ac:dyDescent="0.15">
      <c r="A14" t="s">
        <v>96</v>
      </c>
      <c r="B14">
        <v>21990000</v>
      </c>
      <c r="C14">
        <v>2</v>
      </c>
      <c r="D14">
        <f t="shared" si="1"/>
        <v>43980000</v>
      </c>
    </row>
    <row r="15" spans="1:5" x14ac:dyDescent="0.15">
      <c r="A15" t="s">
        <v>97</v>
      </c>
      <c r="B15">
        <v>825999999</v>
      </c>
      <c r="C15">
        <v>1</v>
      </c>
      <c r="D15">
        <f t="shared" si="1"/>
        <v>825999999</v>
      </c>
    </row>
    <row r="16" spans="1:5" x14ac:dyDescent="0.15">
      <c r="A16" t="s">
        <v>98</v>
      </c>
      <c r="B16">
        <v>378999990</v>
      </c>
      <c r="C16">
        <v>15</v>
      </c>
      <c r="D16">
        <f t="shared" si="1"/>
        <v>5684999850</v>
      </c>
    </row>
    <row r="17" spans="1:4" x14ac:dyDescent="0.15">
      <c r="A17" t="s">
        <v>99</v>
      </c>
      <c r="B17">
        <v>91989999</v>
      </c>
      <c r="C17">
        <v>15</v>
      </c>
      <c r="D17">
        <f t="shared" si="1"/>
        <v>1379849985</v>
      </c>
    </row>
    <row r="18" spans="1:4" x14ac:dyDescent="0.15">
      <c r="A18" t="s">
        <v>100</v>
      </c>
      <c r="B18">
        <v>23449994</v>
      </c>
      <c r="C18">
        <v>30</v>
      </c>
      <c r="D18">
        <f t="shared" si="1"/>
        <v>703499820</v>
      </c>
    </row>
    <row r="19" spans="1:4" x14ac:dyDescent="0.15">
      <c r="A19" t="s">
        <v>101</v>
      </c>
      <c r="B19">
        <v>55992</v>
      </c>
      <c r="C19">
        <v>100000</v>
      </c>
      <c r="D19">
        <f t="shared" si="1"/>
        <v>5599200000</v>
      </c>
    </row>
    <row r="20" spans="1:4" x14ac:dyDescent="0.15">
      <c r="D20">
        <f>SUM(D9:D19)</f>
        <v>14889029543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3.5" x14ac:dyDescent="0.15"/>
  <cols>
    <col min="4" max="4" width="11.625" bestFit="1" customWidth="1"/>
  </cols>
  <sheetData>
    <row r="1" spans="1:4" x14ac:dyDescent="0.15">
      <c r="A1" t="s">
        <v>8</v>
      </c>
      <c r="B1">
        <v>9387</v>
      </c>
      <c r="C1">
        <v>34000</v>
      </c>
      <c r="D1">
        <f>B1*C1</f>
        <v>319158000</v>
      </c>
    </row>
    <row r="2" spans="1:4" x14ac:dyDescent="0.15">
      <c r="A2" t="s">
        <v>9</v>
      </c>
      <c r="B2">
        <v>13400</v>
      </c>
      <c r="C2">
        <f>6700+6000+28000</f>
        <v>40700</v>
      </c>
      <c r="D2">
        <f t="shared" ref="D2:D5" si="0">B2*C2</f>
        <v>545380000</v>
      </c>
    </row>
    <row r="3" spans="1:4" x14ac:dyDescent="0.15">
      <c r="A3" t="s">
        <v>10</v>
      </c>
      <c r="B3">
        <v>32855</v>
      </c>
      <c r="C3">
        <v>17000</v>
      </c>
      <c r="D3">
        <f t="shared" si="0"/>
        <v>558535000</v>
      </c>
    </row>
    <row r="4" spans="1:4" x14ac:dyDescent="0.15">
      <c r="A4" t="s">
        <v>45</v>
      </c>
      <c r="B4">
        <v>12219</v>
      </c>
      <c r="C4">
        <v>17000</v>
      </c>
      <c r="D4">
        <f t="shared" si="0"/>
        <v>207723000</v>
      </c>
    </row>
    <row r="5" spans="1:4" x14ac:dyDescent="0.15">
      <c r="A5" t="s">
        <v>82</v>
      </c>
      <c r="B5">
        <v>1500</v>
      </c>
      <c r="C5">
        <v>1100000</v>
      </c>
      <c r="D5">
        <f t="shared" si="0"/>
        <v>1650000000</v>
      </c>
    </row>
    <row r="6" spans="1:4" x14ac:dyDescent="0.15">
      <c r="D6">
        <f>SUM(D1:D5)</f>
        <v>3280796000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4</v>
      </c>
      <c r="B1">
        <v>478999998</v>
      </c>
      <c r="C1">
        <v>33</v>
      </c>
      <c r="D1">
        <f>B1*C1</f>
        <v>15806999934</v>
      </c>
    </row>
    <row r="2" spans="1:4" x14ac:dyDescent="0.15">
      <c r="A2" t="s">
        <v>78</v>
      </c>
      <c r="B2">
        <v>14947</v>
      </c>
      <c r="C2">
        <v>84</v>
      </c>
      <c r="D2">
        <f>B2*C2</f>
        <v>1255548</v>
      </c>
    </row>
    <row r="3" spans="1:4" x14ac:dyDescent="0.15">
      <c r="A3" t="s">
        <v>80</v>
      </c>
      <c r="B3">
        <v>14799</v>
      </c>
      <c r="C3">
        <v>100</v>
      </c>
      <c r="D3">
        <f>B3*C3</f>
        <v>1479900</v>
      </c>
    </row>
    <row r="4" spans="1:4" x14ac:dyDescent="0.15">
      <c r="D4">
        <f>SUM(D1:D3)</f>
        <v>15809735382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总计</vt:lpstr>
      <vt:lpstr>20160131吉它出售</vt:lpstr>
      <vt:lpstr>20160128吉它买卖</vt:lpstr>
      <vt:lpstr>20160125吉它买卖</vt:lpstr>
      <vt:lpstr>20160124吉它买卖</vt:lpstr>
      <vt:lpstr>20160123吉它出售</vt:lpstr>
      <vt:lpstr>2014云环采购</vt:lpstr>
      <vt:lpstr>20160123吉它采购</vt:lpstr>
      <vt:lpstr>20160120吉它出售</vt:lpstr>
      <vt:lpstr>Sheet1</vt:lpstr>
      <vt:lpstr>20160117吉它买卖</vt:lpstr>
      <vt:lpstr>20160116吉他出售</vt:lpstr>
      <vt:lpstr>20150115吉它出售</vt:lpstr>
      <vt:lpstr>20150113吉它买卖</vt:lpstr>
      <vt:lpstr>20150111吉他出售</vt:lpstr>
      <vt:lpstr>20150110吉他出售</vt:lpstr>
      <vt:lpstr>20160109吉它买卖</vt:lpstr>
      <vt:lpstr>20160107</vt:lpstr>
      <vt:lpstr>20160104</vt:lpstr>
      <vt:lpstr>20160103</vt:lpstr>
      <vt:lpstr>20160102</vt:lpstr>
      <vt:lpstr>20160101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sunrg</dc:creator>
  <cp:lastModifiedBy>sunrg</cp:lastModifiedBy>
  <dcterms:created xsi:type="dcterms:W3CDTF">2016-01-01T11:47:12Z</dcterms:created>
  <dcterms:modified xsi:type="dcterms:W3CDTF">2016-01-31T10:02:37Z</dcterms:modified>
</cp:coreProperties>
</file>