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"/>
    </mc:Choice>
  </mc:AlternateContent>
  <bookViews>
    <workbookView minimized="1" xWindow="0" yWindow="0" windowWidth="24000" windowHeight="9750" activeTab="2"/>
  </bookViews>
  <sheets>
    <sheet name="成本" sheetId="1" r:id="rId1"/>
    <sheet name="产出反应物" sheetId="2" r:id="rId2"/>
    <sheet name="小希制作" sheetId="3" r:id="rId3"/>
    <sheet name="短剑成本" sheetId="4" r:id="rId4"/>
    <sheet name="短剑制作" sheetId="5" r:id="rId5"/>
    <sheet name="塔纳尼斯成本" sheetId="7" r:id="rId6"/>
    <sheet name="塔纳尼斯制作" sheetId="8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2" i="8"/>
  <c r="D10" i="8"/>
  <c r="D9" i="8"/>
  <c r="D8" i="8"/>
  <c r="D7" i="8"/>
  <c r="D6" i="8"/>
  <c r="D5" i="8"/>
  <c r="D4" i="8"/>
  <c r="D3" i="8"/>
  <c r="D2" i="8"/>
  <c r="N20" i="7"/>
  <c r="M20" i="7"/>
  <c r="L20" i="7"/>
  <c r="K20" i="7"/>
  <c r="J20" i="7"/>
  <c r="I20" i="7"/>
  <c r="H20" i="7"/>
  <c r="G20" i="7"/>
  <c r="F20" i="7"/>
  <c r="E3" i="5"/>
  <c r="E4" i="5"/>
  <c r="E5" i="5"/>
  <c r="E6" i="5"/>
  <c r="E7" i="5"/>
  <c r="E8" i="5"/>
  <c r="E9" i="5"/>
  <c r="E10" i="5"/>
  <c r="E2" i="5"/>
  <c r="D3" i="5"/>
  <c r="D4" i="5"/>
  <c r="D5" i="5"/>
  <c r="D6" i="5"/>
  <c r="D7" i="5"/>
  <c r="D8" i="5"/>
  <c r="D9" i="5"/>
  <c r="D10" i="5"/>
  <c r="D2" i="5"/>
  <c r="E3" i="3"/>
  <c r="E4" i="3"/>
  <c r="E5" i="3"/>
  <c r="E6" i="3"/>
  <c r="E7" i="3"/>
  <c r="E8" i="3"/>
  <c r="E9" i="3"/>
  <c r="E10" i="3"/>
  <c r="E2" i="3"/>
  <c r="G20" i="4"/>
  <c r="H20" i="4"/>
  <c r="I20" i="4"/>
  <c r="J20" i="4"/>
  <c r="K20" i="4"/>
  <c r="L20" i="4"/>
  <c r="M20" i="4"/>
  <c r="N20" i="4"/>
  <c r="F20" i="4"/>
  <c r="D10" i="3"/>
  <c r="D3" i="3"/>
  <c r="D4" i="3"/>
  <c r="D5" i="3"/>
  <c r="D6" i="3"/>
  <c r="D7" i="3"/>
  <c r="D8" i="3"/>
  <c r="D9" i="3"/>
  <c r="D12" i="2"/>
  <c r="D13" i="2"/>
  <c r="B8" i="2"/>
  <c r="B3" i="2"/>
  <c r="D2" i="3"/>
  <c r="D2" i="2"/>
  <c r="D3" i="2"/>
  <c r="D4" i="2"/>
  <c r="D5" i="2"/>
  <c r="D6" i="2"/>
  <c r="D7" i="2"/>
  <c r="D8" i="2"/>
  <c r="D9" i="2"/>
  <c r="D10" i="2"/>
  <c r="D11" i="2"/>
  <c r="D1" i="2"/>
  <c r="C1" i="2"/>
  <c r="C8" i="2"/>
  <c r="C11" i="2"/>
  <c r="C9" i="2"/>
  <c r="C7" i="2"/>
  <c r="C5" i="2"/>
  <c r="C6" i="2"/>
  <c r="C3" i="2"/>
  <c r="C10" i="2"/>
  <c r="K10" i="2"/>
  <c r="I6" i="1"/>
  <c r="I4" i="1"/>
  <c r="I5" i="1"/>
  <c r="I3" i="1"/>
  <c r="G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<sst xmlns="http://schemas.openxmlformats.org/spreadsheetml/2006/main" count="153" uniqueCount="61">
  <si>
    <t>购买月矿</t>
    <phoneticPr fontId="1" type="noConversion"/>
  </si>
  <si>
    <t>铬</t>
    <phoneticPr fontId="1" type="noConversion"/>
  </si>
  <si>
    <t>铪</t>
    <phoneticPr fontId="1" type="noConversion"/>
  </si>
  <si>
    <t>钕</t>
    <phoneticPr fontId="1" type="noConversion"/>
  </si>
  <si>
    <t>铯</t>
    <phoneticPr fontId="1" type="noConversion"/>
  </si>
  <si>
    <t>钛</t>
    <phoneticPr fontId="1" type="noConversion"/>
  </si>
  <si>
    <t>汞</t>
    <phoneticPr fontId="1" type="noConversion"/>
  </si>
  <si>
    <t>镝</t>
    <phoneticPr fontId="1" type="noConversion"/>
  </si>
  <si>
    <t>铥</t>
    <phoneticPr fontId="1" type="noConversion"/>
  </si>
  <si>
    <t>数量</t>
    <phoneticPr fontId="1" type="noConversion"/>
  </si>
  <si>
    <t>单价</t>
    <phoneticPr fontId="1" type="noConversion"/>
  </si>
  <si>
    <t>总计</t>
    <phoneticPr fontId="1" type="noConversion"/>
  </si>
  <si>
    <t>钷</t>
  </si>
  <si>
    <t>镉</t>
  </si>
  <si>
    <t>钴</t>
  </si>
  <si>
    <t>铥</t>
  </si>
  <si>
    <t>铪</t>
  </si>
  <si>
    <t>钛</t>
  </si>
  <si>
    <t>燃料块</t>
    <phoneticPr fontId="1" type="noConversion"/>
  </si>
  <si>
    <t>G</t>
    <phoneticPr fontId="1" type="noConversion"/>
  </si>
  <si>
    <t>C</t>
    <phoneticPr fontId="1" type="noConversion"/>
  </si>
  <si>
    <t>A</t>
    <phoneticPr fontId="1" type="noConversion"/>
  </si>
  <si>
    <t>超级突触纤维</t>
  </si>
  <si>
    <t>等离子体超材料</t>
  </si>
  <si>
    <t>多晶体碳化硅纤维</t>
  </si>
  <si>
    <t>菲尔合金碳化物</t>
  </si>
  <si>
    <t>费米子冷凝物</t>
  </si>
  <si>
    <t>酚合成物</t>
  </si>
  <si>
    <t>纳米晶体管</t>
  </si>
  <si>
    <t>碳化钛</t>
  </si>
  <si>
    <t>铁磁胶体</t>
  </si>
  <si>
    <t>富勒化合物</t>
    <phoneticPr fontId="1" type="noConversion"/>
  </si>
  <si>
    <t>碳化晶体</t>
    <phoneticPr fontId="1" type="noConversion"/>
  </si>
  <si>
    <t>光子超材料</t>
  </si>
  <si>
    <t>非线性超材料</t>
  </si>
  <si>
    <t>=</t>
    <phoneticPr fontId="1" type="noConversion"/>
  </si>
  <si>
    <t>碳化菲尔金属合成物附甲</t>
  </si>
  <si>
    <t>纳米机械微处理器</t>
  </si>
  <si>
    <t>核反应堆机组</t>
  </si>
  <si>
    <t>电解电容器单元</t>
  </si>
  <si>
    <t>偏阻护盾发射器</t>
  </si>
  <si>
    <t>光雷达感应器组</t>
  </si>
  <si>
    <t>等离子推进器</t>
  </si>
  <si>
    <t>富勒化合物</t>
  </si>
  <si>
    <t>费米</t>
    <phoneticPr fontId="1" type="noConversion"/>
  </si>
  <si>
    <t>多晶化</t>
    <phoneticPr fontId="1" type="noConversion"/>
  </si>
  <si>
    <t>产出</t>
    <phoneticPr fontId="1" type="noConversion"/>
  </si>
  <si>
    <t>每台需要</t>
    <phoneticPr fontId="1" type="noConversion"/>
  </si>
  <si>
    <t>制造数</t>
    <phoneticPr fontId="1" type="noConversion"/>
  </si>
  <si>
    <t>剩余</t>
    <phoneticPr fontId="1" type="noConversion"/>
  </si>
  <si>
    <t>震荡电容器单元</t>
    <phoneticPr fontId="1" type="noConversion"/>
  </si>
  <si>
    <t>脉冲护盾发射器</t>
    <phoneticPr fontId="1" type="noConversion"/>
  </si>
  <si>
    <t>磁力感应器组</t>
    <phoneticPr fontId="1" type="noConversion"/>
  </si>
  <si>
    <t>光子微处理器</t>
    <phoneticPr fontId="1" type="noConversion"/>
  </si>
  <si>
    <t>离子推进器</t>
    <phoneticPr fontId="1" type="noConversion"/>
  </si>
  <si>
    <t>碳化晶体附甲</t>
    <phoneticPr fontId="1" type="noConversion"/>
  </si>
  <si>
    <t>聚变反应堆机组</t>
    <phoneticPr fontId="1" type="noConversion"/>
  </si>
  <si>
    <t>光子超材料</t>
    <phoneticPr fontId="1" type="noConversion"/>
  </si>
  <si>
    <t>1220补充</t>
    <phoneticPr fontId="1" type="noConversion"/>
  </si>
  <si>
    <t>钛</t>
    <phoneticPr fontId="1" type="noConversion"/>
  </si>
  <si>
    <t>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</si>
</sst>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defaultRowHeight="13.5" x14ac:dyDescent="0.15"/>
  <cols>
    <col min="3" max="3" width="9.125" style="2" bestFit="1" customWidth="1"/>
    <col min="4" max="4" width="16.125" style="2" bestFit="1" customWidth="1"/>
    <col min="5" max="5" width="10.75" style="2" customWidth="1"/>
    <col min="9" max="9" width="16.125" bestFit="1" customWidth="1"/>
  </cols>
  <sheetData>
    <row r="1" spans="1:9" x14ac:dyDescent="0.15">
      <c r="A1" s="3" t="s">
        <v>0</v>
      </c>
      <c r="B1" s="3"/>
      <c r="C1" s="3"/>
      <c r="D1" s="3"/>
      <c r="E1" s="1"/>
      <c r="F1" s="3" t="s">
        <v>18</v>
      </c>
      <c r="G1" s="3"/>
      <c r="H1" s="3"/>
      <c r="I1" s="3"/>
    </row>
    <row r="2" spans="1:9" x14ac:dyDescent="0.15">
      <c r="A2" s="1"/>
      <c r="B2" s="1" t="s">
        <v>9</v>
      </c>
      <c r="C2" s="2" t="s">
        <v>10</v>
      </c>
      <c r="D2" s="2" t="s">
        <v>11</v>
      </c>
      <c r="G2" s="1" t="s">
        <v>9</v>
      </c>
      <c r="H2" s="2" t="s">
        <v>10</v>
      </c>
      <c r="I2" s="2" t="s">
        <v>11</v>
      </c>
    </row>
    <row r="3" spans="1:9" x14ac:dyDescent="0.15">
      <c r="A3" t="s">
        <v>1</v>
      </c>
      <c r="B3">
        <v>144000</v>
      </c>
      <c r="C3" s="2">
        <v>20000</v>
      </c>
      <c r="D3" s="2">
        <f>C3*B3</f>
        <v>2880000000</v>
      </c>
      <c r="F3" s="2" t="s">
        <v>19</v>
      </c>
      <c r="G3">
        <v>517680</v>
      </c>
      <c r="H3" s="2">
        <v>58488</v>
      </c>
      <c r="I3" s="2">
        <f>G3*H3</f>
        <v>30278067840</v>
      </c>
    </row>
    <row r="4" spans="1:9" x14ac:dyDescent="0.15">
      <c r="A4" t="s">
        <v>2</v>
      </c>
      <c r="B4">
        <f>100*24*30</f>
        <v>72000</v>
      </c>
      <c r="C4" s="2">
        <v>17000</v>
      </c>
      <c r="D4" s="2">
        <f t="shared" ref="D4:D17" si="0">C4*B4</f>
        <v>1224000000</v>
      </c>
      <c r="F4" t="s">
        <v>20</v>
      </c>
      <c r="G4">
        <v>583200</v>
      </c>
      <c r="H4" s="2">
        <v>55379</v>
      </c>
      <c r="I4" s="2">
        <f t="shared" ref="I4:I5" si="1">G4*H4</f>
        <v>32297032800</v>
      </c>
    </row>
    <row r="5" spans="1:9" x14ac:dyDescent="0.15">
      <c r="A5" t="s">
        <v>3</v>
      </c>
      <c r="B5">
        <f>B3</f>
        <v>144000</v>
      </c>
      <c r="C5" s="2">
        <v>16000</v>
      </c>
      <c r="D5" s="2">
        <f t="shared" si="0"/>
        <v>2304000000</v>
      </c>
      <c r="F5" t="s">
        <v>21</v>
      </c>
      <c r="G5">
        <f>8*24*30</f>
        <v>5760</v>
      </c>
      <c r="H5" s="2">
        <v>56487</v>
      </c>
      <c r="I5" s="2">
        <f t="shared" si="1"/>
        <v>325365120</v>
      </c>
    </row>
    <row r="6" spans="1:9" x14ac:dyDescent="0.15">
      <c r="A6" t="s">
        <v>4</v>
      </c>
      <c r="B6">
        <f>B3</f>
        <v>144000</v>
      </c>
      <c r="C6" s="2">
        <v>8474</v>
      </c>
      <c r="D6" s="2">
        <f t="shared" si="0"/>
        <v>1220256000</v>
      </c>
      <c r="H6" s="2"/>
      <c r="I6" s="2">
        <f>SUM(I3:I5)</f>
        <v>62900465760</v>
      </c>
    </row>
    <row r="7" spans="1:9" x14ac:dyDescent="0.15">
      <c r="A7" t="s">
        <v>5</v>
      </c>
      <c r="B7">
        <f>B4</f>
        <v>72000</v>
      </c>
      <c r="C7" s="2">
        <v>20000</v>
      </c>
      <c r="D7" s="2">
        <f t="shared" si="0"/>
        <v>1440000000</v>
      </c>
      <c r="H7" s="2"/>
      <c r="I7" s="2"/>
    </row>
    <row r="8" spans="1:9" x14ac:dyDescent="0.15">
      <c r="A8" t="s">
        <v>6</v>
      </c>
      <c r="B8">
        <f>B5</f>
        <v>144000</v>
      </c>
      <c r="C8" s="2">
        <v>13000</v>
      </c>
      <c r="D8" s="2">
        <f t="shared" si="0"/>
        <v>1872000000</v>
      </c>
      <c r="H8" s="2"/>
      <c r="I8" s="2"/>
    </row>
    <row r="9" spans="1:9" x14ac:dyDescent="0.15">
      <c r="A9" t="s">
        <v>12</v>
      </c>
      <c r="B9">
        <f>B7</f>
        <v>72000</v>
      </c>
      <c r="C9" s="2">
        <v>32000</v>
      </c>
      <c r="D9" s="2">
        <f t="shared" si="0"/>
        <v>2304000000</v>
      </c>
      <c r="H9" s="2"/>
      <c r="I9" s="2"/>
    </row>
    <row r="10" spans="1:9" x14ac:dyDescent="0.15">
      <c r="A10" t="s">
        <v>7</v>
      </c>
      <c r="B10">
        <f>B8</f>
        <v>144000</v>
      </c>
      <c r="C10" s="2">
        <v>63000</v>
      </c>
      <c r="D10" s="2">
        <f t="shared" si="0"/>
        <v>9072000000</v>
      </c>
      <c r="H10" s="2"/>
      <c r="I10" s="2"/>
    </row>
    <row r="11" spans="1:9" x14ac:dyDescent="0.15">
      <c r="A11" t="s">
        <v>8</v>
      </c>
      <c r="B11">
        <f>B9</f>
        <v>72000</v>
      </c>
      <c r="C11" s="2">
        <v>13569</v>
      </c>
      <c r="D11" s="2">
        <f t="shared" si="0"/>
        <v>976968000</v>
      </c>
      <c r="H11" s="2"/>
      <c r="I11" s="2"/>
    </row>
    <row r="12" spans="1:9" x14ac:dyDescent="0.15">
      <c r="D12" s="2">
        <f>SUM(D3:D11)</f>
        <v>23293224000</v>
      </c>
      <c r="H12" s="2"/>
      <c r="I12" s="2"/>
    </row>
    <row r="13" spans="1:9" x14ac:dyDescent="0.15">
      <c r="A13" t="s">
        <v>13</v>
      </c>
      <c r="B13">
        <v>216000</v>
      </c>
      <c r="D13" s="2">
        <f t="shared" si="0"/>
        <v>0</v>
      </c>
    </row>
    <row r="14" spans="1:9" x14ac:dyDescent="0.15">
      <c r="A14" t="s">
        <v>14</v>
      </c>
      <c r="B14">
        <v>216000</v>
      </c>
      <c r="C14" s="2">
        <v>5200</v>
      </c>
      <c r="D14" s="2">
        <f t="shared" si="0"/>
        <v>1123200000</v>
      </c>
    </row>
    <row r="15" spans="1:9" x14ac:dyDescent="0.15">
      <c r="A15" t="s">
        <v>15</v>
      </c>
      <c r="B15">
        <v>72000</v>
      </c>
      <c r="C15" s="2">
        <v>13588</v>
      </c>
      <c r="D15" s="2">
        <f t="shared" si="0"/>
        <v>978336000</v>
      </c>
    </row>
    <row r="16" spans="1:9" x14ac:dyDescent="0.15">
      <c r="A16" t="s">
        <v>16</v>
      </c>
      <c r="B16">
        <v>144000</v>
      </c>
      <c r="C16" s="2">
        <v>17000</v>
      </c>
      <c r="D16" s="2">
        <f t="shared" si="0"/>
        <v>2448000000</v>
      </c>
    </row>
    <row r="17" spans="1:4" x14ac:dyDescent="0.15">
      <c r="A17" t="s">
        <v>17</v>
      </c>
      <c r="B17">
        <v>72000</v>
      </c>
      <c r="C17" s="2">
        <v>20000</v>
      </c>
      <c r="D17" s="2">
        <f t="shared" si="0"/>
        <v>1440000000</v>
      </c>
    </row>
    <row r="18" spans="1:4" x14ac:dyDescent="0.15">
      <c r="D18" s="2">
        <f>SUM(D12:D17)</f>
        <v>29282760000</v>
      </c>
    </row>
    <row r="23" spans="1:4" x14ac:dyDescent="0.15">
      <c r="A23" t="s">
        <v>58</v>
      </c>
    </row>
    <row r="24" spans="1:4" x14ac:dyDescent="0.15">
      <c r="A24" t="s">
        <v>60</v>
      </c>
      <c r="B24">
        <v>1</v>
      </c>
    </row>
    <row r="25" spans="1:4" x14ac:dyDescent="0.15">
      <c r="A25" t="s">
        <v>59</v>
      </c>
      <c r="B25">
        <v>1</v>
      </c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7" sqref="K7"/>
    </sheetView>
  </sheetViews>
  <sheetFormatPr defaultRowHeight="13.5" x14ac:dyDescent="0.15"/>
  <cols>
    <col min="1" max="1" width="17.25" bestFit="1" customWidth="1"/>
    <col min="2" max="2" width="11.625" style="2" bestFit="1" customWidth="1"/>
    <col min="3" max="4" width="11.625" bestFit="1" customWidth="1"/>
  </cols>
  <sheetData>
    <row r="1" spans="1:11" x14ac:dyDescent="0.15">
      <c r="A1" t="s">
        <v>22</v>
      </c>
      <c r="B1" s="2">
        <v>540000</v>
      </c>
      <c r="C1" s="2">
        <f>K10*750</f>
        <v>540000</v>
      </c>
      <c r="D1" s="2">
        <f>SUM(B1:C1)</f>
        <v>1080000</v>
      </c>
    </row>
    <row r="2" spans="1:11" x14ac:dyDescent="0.15">
      <c r="A2" t="s">
        <v>23</v>
      </c>
      <c r="B2" s="2">
        <v>432000</v>
      </c>
      <c r="C2" s="2"/>
      <c r="D2" s="2">
        <f t="shared" ref="D2:D13" si="0">SUM(B2:C2)</f>
        <v>432000</v>
      </c>
    </row>
    <row r="3" spans="1:11" x14ac:dyDescent="0.15">
      <c r="A3" t="s">
        <v>24</v>
      </c>
      <c r="B3" s="2">
        <f>8640000*2</f>
        <v>17280000</v>
      </c>
      <c r="C3" s="2">
        <f>K10*6000*2</f>
        <v>8640000</v>
      </c>
      <c r="D3" s="2">
        <f t="shared" si="0"/>
        <v>25920000</v>
      </c>
    </row>
    <row r="4" spans="1:11" x14ac:dyDescent="0.15">
      <c r="A4" t="s">
        <v>25</v>
      </c>
      <c r="B4" s="2">
        <v>14400000</v>
      </c>
      <c r="C4" s="2"/>
      <c r="D4" s="2">
        <f t="shared" si="0"/>
        <v>14400000</v>
      </c>
    </row>
    <row r="5" spans="1:11" x14ac:dyDescent="0.15">
      <c r="A5" t="s">
        <v>26</v>
      </c>
      <c r="B5" s="2">
        <v>144000</v>
      </c>
      <c r="C5" s="2">
        <f>K10*200</f>
        <v>144000</v>
      </c>
      <c r="D5" s="2">
        <f t="shared" si="0"/>
        <v>288000</v>
      </c>
    </row>
    <row r="6" spans="1:11" x14ac:dyDescent="0.15">
      <c r="A6" t="s">
        <v>27</v>
      </c>
      <c r="B6" s="2">
        <v>3168000</v>
      </c>
      <c r="C6" s="2">
        <f>K10*2200</f>
        <v>1584000</v>
      </c>
      <c r="D6" s="2">
        <f t="shared" si="0"/>
        <v>4752000</v>
      </c>
    </row>
    <row r="7" spans="1:11" x14ac:dyDescent="0.15">
      <c r="A7" t="s">
        <v>28</v>
      </c>
      <c r="B7" s="2">
        <v>2160000</v>
      </c>
      <c r="C7" s="2">
        <f>K10*1500</f>
        <v>1080000</v>
      </c>
      <c r="D7" s="2">
        <f t="shared" si="0"/>
        <v>3240000</v>
      </c>
    </row>
    <row r="8" spans="1:11" x14ac:dyDescent="0.15">
      <c r="A8" t="s">
        <v>29</v>
      </c>
      <c r="B8" s="2">
        <f>14400000*2</f>
        <v>28800000</v>
      </c>
      <c r="C8" s="2">
        <f>C11</f>
        <v>14400000</v>
      </c>
      <c r="D8" s="2">
        <f t="shared" si="0"/>
        <v>43200000</v>
      </c>
    </row>
    <row r="9" spans="1:11" x14ac:dyDescent="0.15">
      <c r="A9" t="s">
        <v>30</v>
      </c>
      <c r="B9" s="2">
        <v>288000</v>
      </c>
      <c r="C9" s="2">
        <f>K10*400</f>
        <v>288000</v>
      </c>
      <c r="D9" s="2">
        <f t="shared" si="0"/>
        <v>576000</v>
      </c>
    </row>
    <row r="10" spans="1:11" x14ac:dyDescent="0.15">
      <c r="A10" t="s">
        <v>31</v>
      </c>
      <c r="C10" s="2">
        <f>K10*3000*2</f>
        <v>4320000</v>
      </c>
      <c r="D10" s="2">
        <f t="shared" si="0"/>
        <v>4320000</v>
      </c>
      <c r="K10">
        <f>24*30</f>
        <v>720</v>
      </c>
    </row>
    <row r="11" spans="1:11" x14ac:dyDescent="0.15">
      <c r="A11" t="s">
        <v>32</v>
      </c>
      <c r="B11" s="2">
        <v>14400000</v>
      </c>
      <c r="C11" s="2">
        <f>K10*10000*2</f>
        <v>14400000</v>
      </c>
      <c r="D11" s="2">
        <f t="shared" si="0"/>
        <v>28800000</v>
      </c>
    </row>
    <row r="12" spans="1:11" x14ac:dyDescent="0.15">
      <c r="A12" t="s">
        <v>33</v>
      </c>
      <c r="B12" s="2">
        <v>432000</v>
      </c>
      <c r="C12" s="2"/>
      <c r="D12" s="2">
        <f t="shared" si="0"/>
        <v>432000</v>
      </c>
    </row>
    <row r="13" spans="1:11" x14ac:dyDescent="0.15">
      <c r="A13" t="s">
        <v>34</v>
      </c>
      <c r="B13" s="2">
        <v>432000</v>
      </c>
      <c r="C13" s="2"/>
      <c r="D13" s="2">
        <f t="shared" si="0"/>
        <v>432000</v>
      </c>
    </row>
    <row r="14" spans="1:11" x14ac:dyDescent="0.15">
      <c r="C14" s="2"/>
    </row>
    <row r="15" spans="1:11" x14ac:dyDescent="0.15">
      <c r="C15" s="2"/>
    </row>
    <row r="16" spans="1:11" x14ac:dyDescent="0.15">
      <c r="C16" s="2"/>
    </row>
    <row r="17" spans="3:3" x14ac:dyDescent="0.15">
      <c r="C17" s="2"/>
    </row>
    <row r="18" spans="3:3" x14ac:dyDescent="0.15">
      <c r="C18" s="2"/>
    </row>
    <row r="19" spans="3:3" x14ac:dyDescent="0.15">
      <c r="C19" s="2"/>
    </row>
    <row r="20" spans="3:3" x14ac:dyDescent="0.15">
      <c r="C20" s="2"/>
    </row>
    <row r="21" spans="3:3" x14ac:dyDescent="0.15">
      <c r="C21" s="2"/>
    </row>
    <row r="22" spans="3:3" x14ac:dyDescent="0.15">
      <c r="C2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18" sqref="E18"/>
    </sheetView>
  </sheetViews>
  <sheetFormatPr defaultRowHeight="13.5" x14ac:dyDescent="0.15"/>
  <cols>
    <col min="1" max="1" width="17.25" bestFit="1" customWidth="1"/>
    <col min="2" max="2" width="11.625" bestFit="1" customWidth="1"/>
    <col min="4" max="4" width="12.75" bestFit="1" customWidth="1"/>
    <col min="5" max="5" width="11.625" bestFit="1" customWidth="1"/>
  </cols>
  <sheetData>
    <row r="1" spans="1:7" x14ac:dyDescent="0.15">
      <c r="B1" t="s">
        <v>46</v>
      </c>
      <c r="C1" t="s">
        <v>47</v>
      </c>
      <c r="D1" t="s">
        <v>48</v>
      </c>
      <c r="E1" t="s">
        <v>49</v>
      </c>
    </row>
    <row r="2" spans="1:7" x14ac:dyDescent="0.15">
      <c r="A2" t="s">
        <v>22</v>
      </c>
      <c r="B2" s="2">
        <v>1080000</v>
      </c>
      <c r="C2">
        <v>718</v>
      </c>
      <c r="D2">
        <f>B2/C2</f>
        <v>1504.1782729805013</v>
      </c>
      <c r="E2" s="2">
        <f>B2-C2*170</f>
        <v>957940</v>
      </c>
    </row>
    <row r="3" spans="1:7" x14ac:dyDescent="0.15">
      <c r="A3" t="s">
        <v>24</v>
      </c>
      <c r="B3" s="2">
        <v>25920000</v>
      </c>
      <c r="C3">
        <v>54275</v>
      </c>
      <c r="D3">
        <f t="shared" ref="D3:D9" si="0">B3/C3</f>
        <v>477.56794104099492</v>
      </c>
      <c r="E3" s="2">
        <f t="shared" ref="E3:E10" si="1">B3-C3*170</f>
        <v>16693250</v>
      </c>
    </row>
    <row r="4" spans="1:7" x14ac:dyDescent="0.15">
      <c r="A4" t="s">
        <v>26</v>
      </c>
      <c r="B4" s="2">
        <v>288000</v>
      </c>
      <c r="C4">
        <v>70</v>
      </c>
      <c r="D4">
        <f t="shared" si="0"/>
        <v>4114.2857142857147</v>
      </c>
      <c r="E4" s="2">
        <f t="shared" si="1"/>
        <v>276100</v>
      </c>
    </row>
    <row r="5" spans="1:7" x14ac:dyDescent="0.15">
      <c r="A5" t="s">
        <v>27</v>
      </c>
      <c r="B5" s="2">
        <v>4752000</v>
      </c>
      <c r="C5">
        <v>7494</v>
      </c>
      <c r="D5">
        <f t="shared" si="0"/>
        <v>634.10728582866295</v>
      </c>
      <c r="E5" s="2">
        <f t="shared" si="1"/>
        <v>3478020</v>
      </c>
    </row>
    <row r="6" spans="1:7" x14ac:dyDescent="0.15">
      <c r="A6" t="s">
        <v>28</v>
      </c>
      <c r="B6" s="2">
        <v>3240000</v>
      </c>
      <c r="C6">
        <v>3194</v>
      </c>
      <c r="D6">
        <f t="shared" si="0"/>
        <v>1014.4020037570444</v>
      </c>
      <c r="E6" s="2">
        <f t="shared" si="1"/>
        <v>2697020</v>
      </c>
    </row>
    <row r="7" spans="1:7" x14ac:dyDescent="0.15">
      <c r="A7" t="s">
        <v>29</v>
      </c>
      <c r="B7" s="2">
        <v>43200000</v>
      </c>
      <c r="C7">
        <v>248496</v>
      </c>
      <c r="D7">
        <f t="shared" si="0"/>
        <v>173.84585667374927</v>
      </c>
      <c r="E7" s="2">
        <f t="shared" si="1"/>
        <v>955680</v>
      </c>
    </row>
    <row r="8" spans="1:7" x14ac:dyDescent="0.15">
      <c r="A8" t="s">
        <v>30</v>
      </c>
      <c r="B8" s="2">
        <v>576000</v>
      </c>
      <c r="C8">
        <v>473</v>
      </c>
      <c r="D8">
        <f t="shared" si="0"/>
        <v>1217.7589852008457</v>
      </c>
      <c r="E8" s="2">
        <f t="shared" si="1"/>
        <v>495590</v>
      </c>
    </row>
    <row r="9" spans="1:7" x14ac:dyDescent="0.15">
      <c r="A9" t="s">
        <v>31</v>
      </c>
      <c r="B9" s="2">
        <v>4320000</v>
      </c>
      <c r="C9">
        <v>4050</v>
      </c>
      <c r="D9">
        <f t="shared" si="0"/>
        <v>1066.6666666666667</v>
      </c>
      <c r="E9" s="2">
        <f t="shared" si="1"/>
        <v>3631500</v>
      </c>
    </row>
    <row r="10" spans="1:7" x14ac:dyDescent="0.15">
      <c r="A10" t="s">
        <v>34</v>
      </c>
      <c r="B10" s="2">
        <v>432000</v>
      </c>
      <c r="C10">
        <v>3240</v>
      </c>
      <c r="D10">
        <f>B10/C10</f>
        <v>133.33333333333334</v>
      </c>
      <c r="E10" s="2">
        <f t="shared" si="1"/>
        <v>-118800</v>
      </c>
    </row>
    <row r="11" spans="1:7" x14ac:dyDescent="0.15">
      <c r="E11" s="2"/>
    </row>
    <row r="15" spans="1:7" x14ac:dyDescent="0.15">
      <c r="G15" t="s">
        <v>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D25" sqref="D25"/>
    </sheetView>
  </sheetViews>
  <sheetFormatPr defaultRowHeight="13.5" x14ac:dyDescent="0.15"/>
  <cols>
    <col min="1" max="1" width="23.5" bestFit="1" customWidth="1"/>
    <col min="5" max="5" width="23.5" bestFit="1" customWidth="1"/>
    <col min="6" max="6" width="15.125" bestFit="1" customWidth="1"/>
    <col min="9" max="9" width="11" bestFit="1" customWidth="1"/>
    <col min="10" max="10" width="15.125" bestFit="1" customWidth="1"/>
  </cols>
  <sheetData>
    <row r="1" spans="1:15" x14ac:dyDescent="0.15">
      <c r="A1" t="s">
        <v>36</v>
      </c>
      <c r="B1">
        <v>450</v>
      </c>
      <c r="E1" t="s">
        <v>25</v>
      </c>
      <c r="F1">
        <v>23560</v>
      </c>
    </row>
    <row r="2" spans="1:15" x14ac:dyDescent="0.15">
      <c r="A2" t="s">
        <v>37</v>
      </c>
      <c r="B2">
        <v>120</v>
      </c>
      <c r="E2" t="s">
        <v>27</v>
      </c>
      <c r="F2">
        <v>855</v>
      </c>
    </row>
    <row r="3" spans="1:15" x14ac:dyDescent="0.15">
      <c r="A3" t="s">
        <v>38</v>
      </c>
      <c r="B3">
        <v>5</v>
      </c>
      <c r="E3" t="s">
        <v>30</v>
      </c>
      <c r="F3">
        <v>68</v>
      </c>
    </row>
    <row r="4" spans="1:15" x14ac:dyDescent="0.15">
      <c r="A4" t="s">
        <v>39</v>
      </c>
      <c r="B4">
        <v>75</v>
      </c>
      <c r="E4" t="s">
        <v>28</v>
      </c>
      <c r="F4">
        <v>345</v>
      </c>
    </row>
    <row r="5" spans="1:15" x14ac:dyDescent="0.15">
      <c r="A5" t="s">
        <v>40</v>
      </c>
      <c r="B5">
        <v>23</v>
      </c>
      <c r="E5" t="s">
        <v>23</v>
      </c>
      <c r="F5">
        <v>390</v>
      </c>
    </row>
    <row r="6" spans="1:15" x14ac:dyDescent="0.15">
      <c r="A6" t="s">
        <v>41</v>
      </c>
      <c r="B6">
        <v>30</v>
      </c>
      <c r="E6" t="s">
        <v>43</v>
      </c>
      <c r="F6">
        <v>750</v>
      </c>
    </row>
    <row r="7" spans="1:15" x14ac:dyDescent="0.15">
      <c r="A7" t="s">
        <v>42</v>
      </c>
      <c r="B7">
        <v>45</v>
      </c>
      <c r="E7" t="s">
        <v>22</v>
      </c>
      <c r="F7">
        <v>60</v>
      </c>
    </row>
    <row r="8" spans="1:15" x14ac:dyDescent="0.15">
      <c r="E8" t="s">
        <v>44</v>
      </c>
      <c r="F8">
        <v>10</v>
      </c>
    </row>
    <row r="9" spans="1:15" x14ac:dyDescent="0.15">
      <c r="E9" t="s">
        <v>45</v>
      </c>
      <c r="F9">
        <v>4707</v>
      </c>
    </row>
    <row r="12" spans="1:15" x14ac:dyDescent="0.15">
      <c r="F12" t="s">
        <v>25</v>
      </c>
      <c r="G12" t="s">
        <v>27</v>
      </c>
      <c r="H12" t="s">
        <v>30</v>
      </c>
      <c r="I12" t="s">
        <v>28</v>
      </c>
      <c r="J12" t="s">
        <v>23</v>
      </c>
      <c r="K12" t="s">
        <v>43</v>
      </c>
      <c r="L12" t="s">
        <v>22</v>
      </c>
      <c r="M12" t="s">
        <v>44</v>
      </c>
      <c r="N12" t="s">
        <v>45</v>
      </c>
    </row>
    <row r="13" spans="1:15" x14ac:dyDescent="0.15">
      <c r="E13" t="s">
        <v>36</v>
      </c>
      <c r="F13">
        <v>40</v>
      </c>
      <c r="N13">
        <v>10</v>
      </c>
      <c r="O13">
        <v>450</v>
      </c>
    </row>
    <row r="14" spans="1:15" x14ac:dyDescent="0.15">
      <c r="E14" t="s">
        <v>37</v>
      </c>
      <c r="F14">
        <v>17</v>
      </c>
      <c r="G14">
        <v>6</v>
      </c>
      <c r="I14">
        <v>2</v>
      </c>
      <c r="J14">
        <v>2</v>
      </c>
      <c r="O14">
        <v>120</v>
      </c>
    </row>
    <row r="15" spans="1:15" x14ac:dyDescent="0.15">
      <c r="E15" t="s">
        <v>38</v>
      </c>
      <c r="F15">
        <v>9</v>
      </c>
      <c r="M15">
        <v>2</v>
      </c>
      <c r="O15">
        <v>5</v>
      </c>
    </row>
    <row r="16" spans="1:15" x14ac:dyDescent="0.15">
      <c r="E16" t="s">
        <v>39</v>
      </c>
      <c r="F16">
        <v>25</v>
      </c>
      <c r="I16">
        <v>1</v>
      </c>
      <c r="J16">
        <v>2</v>
      </c>
      <c r="K16">
        <v>10</v>
      </c>
      <c r="O16">
        <v>75</v>
      </c>
    </row>
    <row r="17" spans="3:15" x14ac:dyDescent="0.15">
      <c r="E17" t="s">
        <v>40</v>
      </c>
      <c r="F17">
        <v>20</v>
      </c>
      <c r="H17">
        <v>1</v>
      </c>
      <c r="N17">
        <v>9</v>
      </c>
      <c r="O17">
        <v>23</v>
      </c>
    </row>
    <row r="18" spans="3:15" x14ac:dyDescent="0.15">
      <c r="E18" t="s">
        <v>41</v>
      </c>
      <c r="F18">
        <v>20</v>
      </c>
      <c r="I18">
        <v>1</v>
      </c>
      <c r="L18">
        <v>2</v>
      </c>
      <c r="O18">
        <v>30</v>
      </c>
    </row>
    <row r="19" spans="3:15" x14ac:dyDescent="0.15">
      <c r="E19" t="s">
        <v>42</v>
      </c>
      <c r="F19">
        <v>12</v>
      </c>
      <c r="G19">
        <v>3</v>
      </c>
      <c r="H19">
        <v>1</v>
      </c>
      <c r="O19">
        <v>45</v>
      </c>
    </row>
    <row r="20" spans="3:15" x14ac:dyDescent="0.15">
      <c r="F20">
        <f>F13*$O13+F14*$O14+F15*$O15+F16*$O16+F17*$O17+F18*$O18+F19*$O19</f>
        <v>23560</v>
      </c>
      <c r="G20">
        <f t="shared" ref="G20:N20" si="0">G13*$O13+G14*$O14+G15*$O15+G16*$O16+G17*$O17+G18*$O18+G19*$O19</f>
        <v>855</v>
      </c>
      <c r="H20">
        <f t="shared" si="0"/>
        <v>68</v>
      </c>
      <c r="I20">
        <f t="shared" si="0"/>
        <v>345</v>
      </c>
      <c r="J20">
        <f t="shared" si="0"/>
        <v>390</v>
      </c>
      <c r="K20">
        <f t="shared" si="0"/>
        <v>750</v>
      </c>
      <c r="L20">
        <f t="shared" si="0"/>
        <v>60</v>
      </c>
      <c r="M20">
        <f t="shared" si="0"/>
        <v>10</v>
      </c>
      <c r="N20">
        <f t="shared" si="0"/>
        <v>4707</v>
      </c>
    </row>
    <row r="23" spans="3:15" x14ac:dyDescent="0.15">
      <c r="C23" t="s">
        <v>27</v>
      </c>
      <c r="D23">
        <v>6</v>
      </c>
    </row>
    <row r="24" spans="3:15" x14ac:dyDescent="0.15">
      <c r="C24" t="s">
        <v>25</v>
      </c>
      <c r="D24">
        <v>16</v>
      </c>
    </row>
    <row r="25" spans="3:15" x14ac:dyDescent="0.15">
      <c r="C25" t="s">
        <v>23</v>
      </c>
      <c r="D25">
        <v>2</v>
      </c>
    </row>
    <row r="26" spans="3:15" x14ac:dyDescent="0.15">
      <c r="C26" t="s">
        <v>28</v>
      </c>
      <c r="D26">
        <v>2</v>
      </c>
    </row>
    <row r="27" spans="3:15" x14ac:dyDescent="0.15">
      <c r="F27">
        <v>23560</v>
      </c>
      <c r="G27">
        <v>855</v>
      </c>
      <c r="H27">
        <v>68</v>
      </c>
      <c r="I27">
        <v>345</v>
      </c>
      <c r="J27">
        <v>390</v>
      </c>
      <c r="K27">
        <v>750</v>
      </c>
      <c r="L27">
        <v>60</v>
      </c>
      <c r="M27">
        <v>10</v>
      </c>
      <c r="N27">
        <v>4707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:E8"/>
    </sheetView>
  </sheetViews>
  <sheetFormatPr defaultRowHeight="13.5" x14ac:dyDescent="0.15"/>
  <cols>
    <col min="1" max="1" width="17.25" bestFit="1" customWidth="1"/>
    <col min="2" max="2" width="11.625" bestFit="1" customWidth="1"/>
    <col min="5" max="5" width="11.625" bestFit="1" customWidth="1"/>
  </cols>
  <sheetData>
    <row r="1" spans="1:5" x14ac:dyDescent="0.15">
      <c r="B1" t="s">
        <v>46</v>
      </c>
      <c r="C1" t="s">
        <v>47</v>
      </c>
      <c r="D1" t="s">
        <v>48</v>
      </c>
      <c r="E1" t="s">
        <v>49</v>
      </c>
    </row>
    <row r="2" spans="1:5" x14ac:dyDescent="0.15">
      <c r="A2" t="s">
        <v>22</v>
      </c>
      <c r="B2" s="2">
        <v>957940</v>
      </c>
      <c r="C2">
        <v>60</v>
      </c>
      <c r="D2">
        <f>B2/C2</f>
        <v>15965.666666666666</v>
      </c>
      <c r="E2" s="2">
        <f>B2-C2*600</f>
        <v>921940</v>
      </c>
    </row>
    <row r="3" spans="1:5" x14ac:dyDescent="0.15">
      <c r="A3" t="s">
        <v>24</v>
      </c>
      <c r="B3" s="2">
        <v>16693250</v>
      </c>
      <c r="C3">
        <v>4707</v>
      </c>
      <c r="D3">
        <f t="shared" ref="D3:D10" si="0">B3/C3</f>
        <v>3546.4733375823243</v>
      </c>
      <c r="E3" s="2">
        <f t="shared" ref="E3:E10" si="1">B3-C3*600</f>
        <v>13869050</v>
      </c>
    </row>
    <row r="4" spans="1:5" x14ac:dyDescent="0.15">
      <c r="A4" t="s">
        <v>26</v>
      </c>
      <c r="B4" s="2">
        <v>276100</v>
      </c>
      <c r="C4">
        <v>10</v>
      </c>
      <c r="D4">
        <f t="shared" si="0"/>
        <v>27610</v>
      </c>
      <c r="E4" s="2">
        <f t="shared" si="1"/>
        <v>270100</v>
      </c>
    </row>
    <row r="5" spans="1:5" x14ac:dyDescent="0.15">
      <c r="A5" t="s">
        <v>27</v>
      </c>
      <c r="B5" s="2">
        <v>3478020</v>
      </c>
      <c r="C5">
        <v>855</v>
      </c>
      <c r="D5">
        <f t="shared" si="0"/>
        <v>4067.8596491228072</v>
      </c>
      <c r="E5" s="2">
        <f t="shared" si="1"/>
        <v>2965020</v>
      </c>
    </row>
    <row r="6" spans="1:5" x14ac:dyDescent="0.15">
      <c r="A6" t="s">
        <v>28</v>
      </c>
      <c r="B6" s="2">
        <v>2697020</v>
      </c>
      <c r="C6">
        <v>345</v>
      </c>
      <c r="D6">
        <f t="shared" si="0"/>
        <v>7817.449275362319</v>
      </c>
      <c r="E6" s="2">
        <f t="shared" si="1"/>
        <v>2490020</v>
      </c>
    </row>
    <row r="7" spans="1:5" x14ac:dyDescent="0.15">
      <c r="A7" t="s">
        <v>30</v>
      </c>
      <c r="B7" s="2">
        <v>495590</v>
      </c>
      <c r="C7">
        <v>68</v>
      </c>
      <c r="D7">
        <f t="shared" si="0"/>
        <v>7288.088235294118</v>
      </c>
      <c r="E7" s="2">
        <f t="shared" si="1"/>
        <v>454790</v>
      </c>
    </row>
    <row r="8" spans="1:5" x14ac:dyDescent="0.15">
      <c r="A8" t="s">
        <v>31</v>
      </c>
      <c r="B8" s="2">
        <v>3631500</v>
      </c>
      <c r="C8">
        <v>750</v>
      </c>
      <c r="D8">
        <f t="shared" si="0"/>
        <v>4842</v>
      </c>
      <c r="E8" s="2">
        <f t="shared" si="1"/>
        <v>3181500</v>
      </c>
    </row>
    <row r="9" spans="1:5" x14ac:dyDescent="0.15">
      <c r="A9" t="s">
        <v>23</v>
      </c>
      <c r="B9" s="2">
        <v>432000</v>
      </c>
      <c r="C9">
        <v>390</v>
      </c>
      <c r="D9">
        <f t="shared" si="0"/>
        <v>1107.6923076923076</v>
      </c>
      <c r="E9" s="2">
        <f t="shared" si="1"/>
        <v>198000</v>
      </c>
    </row>
    <row r="10" spans="1:5" x14ac:dyDescent="0.15">
      <c r="A10" t="s">
        <v>25</v>
      </c>
      <c r="B10" s="2">
        <v>14400000</v>
      </c>
      <c r="C10">
        <v>23560</v>
      </c>
      <c r="D10">
        <f t="shared" si="0"/>
        <v>611.20543293718163</v>
      </c>
      <c r="E10" s="2">
        <f t="shared" si="1"/>
        <v>264000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B1" workbookViewId="0">
      <selection activeCell="E5" sqref="E5"/>
    </sheetView>
  </sheetViews>
  <sheetFormatPr defaultRowHeight="13.5" x14ac:dyDescent="0.15"/>
  <cols>
    <col min="1" max="1" width="23.5" bestFit="1" customWidth="1"/>
    <col min="5" max="5" width="15.125" bestFit="1" customWidth="1"/>
    <col min="6" max="6" width="9" bestFit="1" customWidth="1"/>
    <col min="9" max="10" width="11" bestFit="1" customWidth="1"/>
  </cols>
  <sheetData>
    <row r="1" spans="1:15" x14ac:dyDescent="0.15">
      <c r="A1" t="s">
        <v>55</v>
      </c>
      <c r="B1">
        <v>450</v>
      </c>
      <c r="E1" t="s">
        <v>32</v>
      </c>
      <c r="F1">
        <v>23560</v>
      </c>
    </row>
    <row r="2" spans="1:15" x14ac:dyDescent="0.15">
      <c r="A2" t="s">
        <v>53</v>
      </c>
      <c r="B2">
        <v>120</v>
      </c>
      <c r="E2" t="s">
        <v>27</v>
      </c>
      <c r="F2">
        <v>855</v>
      </c>
    </row>
    <row r="3" spans="1:15" x14ac:dyDescent="0.15">
      <c r="A3" t="s">
        <v>56</v>
      </c>
      <c r="B3">
        <v>5</v>
      </c>
      <c r="E3" t="s">
        <v>30</v>
      </c>
      <c r="F3">
        <v>68</v>
      </c>
    </row>
    <row r="4" spans="1:15" x14ac:dyDescent="0.15">
      <c r="A4" t="s">
        <v>50</v>
      </c>
      <c r="B4">
        <v>75</v>
      </c>
      <c r="E4" t="s">
        <v>28</v>
      </c>
      <c r="F4">
        <v>345</v>
      </c>
    </row>
    <row r="5" spans="1:15" x14ac:dyDescent="0.15">
      <c r="A5" t="s">
        <v>51</v>
      </c>
      <c r="B5">
        <v>23</v>
      </c>
      <c r="E5" t="s">
        <v>57</v>
      </c>
      <c r="F5">
        <v>390</v>
      </c>
    </row>
    <row r="6" spans="1:15" x14ac:dyDescent="0.15">
      <c r="A6" t="s">
        <v>52</v>
      </c>
      <c r="B6">
        <v>30</v>
      </c>
      <c r="E6" t="s">
        <v>43</v>
      </c>
      <c r="F6">
        <v>750</v>
      </c>
    </row>
    <row r="7" spans="1:15" x14ac:dyDescent="0.15">
      <c r="A7" t="s">
        <v>54</v>
      </c>
      <c r="B7">
        <v>45</v>
      </c>
      <c r="E7" t="s">
        <v>22</v>
      </c>
      <c r="F7">
        <v>60</v>
      </c>
    </row>
    <row r="8" spans="1:15" x14ac:dyDescent="0.15">
      <c r="E8" t="s">
        <v>44</v>
      </c>
      <c r="F8">
        <v>10</v>
      </c>
    </row>
    <row r="9" spans="1:15" x14ac:dyDescent="0.15">
      <c r="E9" t="s">
        <v>45</v>
      </c>
      <c r="F9">
        <v>4707</v>
      </c>
    </row>
    <row r="12" spans="1:15" x14ac:dyDescent="0.15">
      <c r="F12" t="s">
        <v>32</v>
      </c>
      <c r="G12" t="s">
        <v>27</v>
      </c>
      <c r="H12" t="s">
        <v>30</v>
      </c>
      <c r="I12" t="s">
        <v>28</v>
      </c>
      <c r="J12" t="s">
        <v>57</v>
      </c>
      <c r="K12" t="s">
        <v>43</v>
      </c>
      <c r="L12" t="s">
        <v>22</v>
      </c>
      <c r="M12" t="s">
        <v>44</v>
      </c>
      <c r="N12" t="s">
        <v>45</v>
      </c>
    </row>
    <row r="13" spans="1:15" x14ac:dyDescent="0.15">
      <c r="E13" t="s">
        <v>55</v>
      </c>
      <c r="F13">
        <v>40</v>
      </c>
      <c r="N13">
        <v>10</v>
      </c>
      <c r="O13">
        <v>450</v>
      </c>
    </row>
    <row r="14" spans="1:15" x14ac:dyDescent="0.15">
      <c r="E14" t="s">
        <v>53</v>
      </c>
      <c r="F14">
        <v>17</v>
      </c>
      <c r="G14">
        <v>6</v>
      </c>
      <c r="I14">
        <v>2</v>
      </c>
      <c r="J14">
        <v>2</v>
      </c>
      <c r="O14">
        <v>120</v>
      </c>
    </row>
    <row r="15" spans="1:15" x14ac:dyDescent="0.15">
      <c r="E15" t="s">
        <v>56</v>
      </c>
      <c r="F15">
        <v>9</v>
      </c>
      <c r="M15">
        <v>2</v>
      </c>
      <c r="O15">
        <v>5</v>
      </c>
    </row>
    <row r="16" spans="1:15" x14ac:dyDescent="0.15">
      <c r="E16" t="s">
        <v>50</v>
      </c>
      <c r="F16">
        <v>25</v>
      </c>
      <c r="I16">
        <v>1</v>
      </c>
      <c r="J16">
        <v>2</v>
      </c>
      <c r="K16">
        <v>10</v>
      </c>
      <c r="O16">
        <v>75</v>
      </c>
    </row>
    <row r="17" spans="3:15" x14ac:dyDescent="0.15">
      <c r="E17" t="s">
        <v>51</v>
      </c>
      <c r="F17">
        <v>20</v>
      </c>
      <c r="H17">
        <v>1</v>
      </c>
      <c r="N17">
        <v>9</v>
      </c>
      <c r="O17">
        <v>23</v>
      </c>
    </row>
    <row r="18" spans="3:15" x14ac:dyDescent="0.15">
      <c r="E18" t="s">
        <v>52</v>
      </c>
      <c r="F18">
        <v>20</v>
      </c>
      <c r="I18">
        <v>1</v>
      </c>
      <c r="L18">
        <v>2</v>
      </c>
      <c r="O18">
        <v>30</v>
      </c>
    </row>
    <row r="19" spans="3:15" x14ac:dyDescent="0.15">
      <c r="E19" t="s">
        <v>54</v>
      </c>
      <c r="F19">
        <v>12</v>
      </c>
      <c r="G19">
        <v>3</v>
      </c>
      <c r="H19">
        <v>1</v>
      </c>
      <c r="O19">
        <v>45</v>
      </c>
    </row>
    <row r="20" spans="3:15" x14ac:dyDescent="0.15">
      <c r="F20">
        <f>F13*$O13+F14*$O14+F15*$O15+F16*$O16+F17*$O17+F18*$O18+F19*$O19</f>
        <v>23560</v>
      </c>
      <c r="G20">
        <f t="shared" ref="G20:N20" si="0">G13*$O13+G14*$O14+G15*$O15+G16*$O16+G17*$O17+G18*$O18+G19*$O19</f>
        <v>855</v>
      </c>
      <c r="H20">
        <f t="shared" si="0"/>
        <v>68</v>
      </c>
      <c r="I20">
        <f t="shared" si="0"/>
        <v>345</v>
      </c>
      <c r="J20">
        <f t="shared" si="0"/>
        <v>390</v>
      </c>
      <c r="K20">
        <f t="shared" si="0"/>
        <v>750</v>
      </c>
      <c r="L20">
        <f t="shared" si="0"/>
        <v>60</v>
      </c>
      <c r="M20">
        <f t="shared" si="0"/>
        <v>10</v>
      </c>
      <c r="N20">
        <f t="shared" si="0"/>
        <v>4707</v>
      </c>
    </row>
    <row r="23" spans="3:15" x14ac:dyDescent="0.15">
      <c r="C23" t="s">
        <v>27</v>
      </c>
      <c r="D23">
        <v>6</v>
      </c>
    </row>
    <row r="24" spans="3:15" x14ac:dyDescent="0.15">
      <c r="C24" t="s">
        <v>25</v>
      </c>
      <c r="D24">
        <v>16</v>
      </c>
    </row>
    <row r="25" spans="3:15" x14ac:dyDescent="0.15">
      <c r="C25" t="s">
        <v>23</v>
      </c>
      <c r="D25">
        <v>2</v>
      </c>
    </row>
    <row r="26" spans="3:15" x14ac:dyDescent="0.15">
      <c r="C26" t="s">
        <v>28</v>
      </c>
      <c r="D26">
        <v>2</v>
      </c>
    </row>
    <row r="27" spans="3:15" x14ac:dyDescent="0.15">
      <c r="F27">
        <v>23560</v>
      </c>
      <c r="G27">
        <v>855</v>
      </c>
      <c r="H27">
        <v>68</v>
      </c>
      <c r="I27">
        <v>345</v>
      </c>
      <c r="J27">
        <v>390</v>
      </c>
      <c r="K27">
        <v>750</v>
      </c>
      <c r="L27">
        <v>60</v>
      </c>
      <c r="M27">
        <v>10</v>
      </c>
      <c r="N27">
        <v>4707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8" sqref="G18"/>
    </sheetView>
  </sheetViews>
  <sheetFormatPr defaultRowHeight="13.5" x14ac:dyDescent="0.15"/>
  <cols>
    <col min="1" max="1" width="17.25" bestFit="1" customWidth="1"/>
    <col min="2" max="2" width="11.625" bestFit="1" customWidth="1"/>
    <col min="5" max="5" width="11.625" bestFit="1" customWidth="1"/>
  </cols>
  <sheetData>
    <row r="1" spans="1:5" x14ac:dyDescent="0.15">
      <c r="B1" t="s">
        <v>46</v>
      </c>
      <c r="C1" t="s">
        <v>47</v>
      </c>
      <c r="D1" t="s">
        <v>48</v>
      </c>
      <c r="E1" t="s">
        <v>49</v>
      </c>
    </row>
    <row r="2" spans="1:5" x14ac:dyDescent="0.15">
      <c r="A2" t="s">
        <v>22</v>
      </c>
      <c r="B2" s="2">
        <v>921940</v>
      </c>
      <c r="C2">
        <v>60</v>
      </c>
      <c r="D2">
        <f>B2/C2</f>
        <v>15365.666666666666</v>
      </c>
      <c r="E2" s="2">
        <f>B2-C2*1100</f>
        <v>855940</v>
      </c>
    </row>
    <row r="3" spans="1:5" x14ac:dyDescent="0.15">
      <c r="A3" t="s">
        <v>24</v>
      </c>
      <c r="B3" s="2">
        <v>13869050</v>
      </c>
      <c r="C3">
        <v>4707</v>
      </c>
      <c r="D3">
        <f t="shared" ref="D3:D10" si="0">B3/C3</f>
        <v>2946.4733375823243</v>
      </c>
      <c r="E3" s="2">
        <f t="shared" ref="E3:E10" si="1">B3-C3*1100</f>
        <v>8691350</v>
      </c>
    </row>
    <row r="4" spans="1:5" x14ac:dyDescent="0.15">
      <c r="A4" t="s">
        <v>26</v>
      </c>
      <c r="B4" s="2">
        <v>270100</v>
      </c>
      <c r="C4">
        <v>10</v>
      </c>
      <c r="D4">
        <f t="shared" si="0"/>
        <v>27010</v>
      </c>
      <c r="E4" s="2">
        <f t="shared" si="1"/>
        <v>259100</v>
      </c>
    </row>
    <row r="5" spans="1:5" x14ac:dyDescent="0.15">
      <c r="A5" t="s">
        <v>27</v>
      </c>
      <c r="B5" s="2">
        <v>2965020</v>
      </c>
      <c r="C5">
        <v>855</v>
      </c>
      <c r="D5">
        <f t="shared" si="0"/>
        <v>3467.8596491228072</v>
      </c>
      <c r="E5" s="2">
        <f t="shared" si="1"/>
        <v>2024520</v>
      </c>
    </row>
    <row r="6" spans="1:5" x14ac:dyDescent="0.15">
      <c r="A6" t="s">
        <v>28</v>
      </c>
      <c r="B6" s="2">
        <v>2490020</v>
      </c>
      <c r="C6">
        <v>345</v>
      </c>
      <c r="D6">
        <f t="shared" si="0"/>
        <v>7217.449275362319</v>
      </c>
      <c r="E6" s="2">
        <f t="shared" si="1"/>
        <v>2110520</v>
      </c>
    </row>
    <row r="7" spans="1:5" x14ac:dyDescent="0.15">
      <c r="A7" t="s">
        <v>30</v>
      </c>
      <c r="B7" s="2">
        <v>454790</v>
      </c>
      <c r="C7">
        <v>68</v>
      </c>
      <c r="D7">
        <f t="shared" si="0"/>
        <v>6688.088235294118</v>
      </c>
      <c r="E7" s="2">
        <f t="shared" si="1"/>
        <v>379990</v>
      </c>
    </row>
    <row r="8" spans="1:5" x14ac:dyDescent="0.15">
      <c r="A8" t="s">
        <v>31</v>
      </c>
      <c r="B8" s="2">
        <v>3181500</v>
      </c>
      <c r="C8">
        <v>750</v>
      </c>
      <c r="D8">
        <f t="shared" si="0"/>
        <v>4242</v>
      </c>
      <c r="E8" s="2">
        <f t="shared" si="1"/>
        <v>2356500</v>
      </c>
    </row>
    <row r="9" spans="1:5" x14ac:dyDescent="0.15">
      <c r="A9" t="s">
        <v>57</v>
      </c>
      <c r="B9" s="2">
        <v>432000</v>
      </c>
      <c r="C9">
        <v>390</v>
      </c>
      <c r="D9">
        <f t="shared" si="0"/>
        <v>1107.6923076923076</v>
      </c>
      <c r="E9" s="2">
        <f t="shared" si="1"/>
        <v>3000</v>
      </c>
    </row>
    <row r="10" spans="1:5" x14ac:dyDescent="0.15">
      <c r="A10" t="s">
        <v>32</v>
      </c>
      <c r="B10" s="2">
        <v>28800000</v>
      </c>
      <c r="C10">
        <v>23560</v>
      </c>
      <c r="D10">
        <f t="shared" si="0"/>
        <v>1222.4108658743633</v>
      </c>
      <c r="E10" s="2">
        <f t="shared" si="1"/>
        <v>2884000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成本</vt:lpstr>
      <vt:lpstr>产出反应物</vt:lpstr>
      <vt:lpstr>小希制作</vt:lpstr>
      <vt:lpstr>短剑成本</vt:lpstr>
      <vt:lpstr>短剑制作</vt:lpstr>
      <vt:lpstr>塔纳尼斯成本</vt:lpstr>
      <vt:lpstr>塔纳尼斯制作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2015-12-14T02:08:51Z</dcterms:created>
  <dcterms:modified xsi:type="dcterms:W3CDTF">2016-01-09T16:41:07Z</dcterms:modified>
</cp:coreProperties>
</file>