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ianCity\excel\"/>
    </mc:Choice>
  </mc:AlternateContent>
  <bookViews>
    <workbookView xWindow="0" yWindow="0" windowWidth="28695" windowHeight="14925" activeTab="2"/>
  </bookViews>
  <sheets>
    <sheet name="Summary" sheetId="1" r:id="rId1"/>
    <sheet name="物质列表" sheetId="2" r:id="rId2"/>
    <sheet name="POS规划" sheetId="3" r:id="rId3"/>
    <sheet name="简单反应" sheetId="4" r:id="rId4"/>
    <sheet name="预算" sheetId="5" r:id="rId5"/>
    <sheet name="吉他采购明细" sheetId="6" r:id="rId6"/>
    <sheet name="多晶体碳化硅纤维" sheetId="7" r:id="rId7"/>
    <sheet name="非线性超材料利润" sheetId="8" r:id="rId8"/>
    <sheet name="三四输入简单反应数量" sheetId="9" r:id="rId9"/>
    <sheet name="三四输入缺少月矿数量" sheetId="10" r:id="rId10"/>
    <sheet name="二输入计算" sheetId="11" r:id="rId11"/>
    <sheet name="backup" sheetId="12" r:id="rId12"/>
    <sheet name="储藏库反应堆计算" sheetId="13" r:id="rId13"/>
    <sheet name="产出价值及利润" sheetId="14" r:id="rId14"/>
    <sheet name="剩余月矿" sheetId="15" r:id="rId15"/>
    <sheet name="中间产物价值估算" sheetId="16" r:id="rId16"/>
    <sheet name="Sheet1" sheetId="17" r:id="rId17"/>
  </sheets>
  <calcPr calcId="152511"/>
</workbook>
</file>

<file path=xl/calcChain.xml><?xml version="1.0" encoding="utf-8"?>
<calcChain xmlns="http://schemas.openxmlformats.org/spreadsheetml/2006/main">
  <c r="E76" i="16" l="1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77" i="16" s="1"/>
  <c r="H58" i="16"/>
  <c r="F58" i="16"/>
  <c r="H57" i="16"/>
  <c r="F57" i="16"/>
  <c r="H56" i="16"/>
  <c r="F56" i="16"/>
  <c r="H55" i="16"/>
  <c r="F55" i="16"/>
  <c r="H54" i="16"/>
  <c r="F54" i="16"/>
  <c r="H53" i="16"/>
  <c r="F53" i="16"/>
  <c r="H52" i="16"/>
  <c r="F52" i="16"/>
  <c r="H51" i="16"/>
  <c r="F51" i="16"/>
  <c r="H50" i="16"/>
  <c r="F50" i="16"/>
  <c r="H49" i="16"/>
  <c r="F49" i="16"/>
  <c r="H48" i="16"/>
  <c r="F48" i="16"/>
  <c r="H47" i="16"/>
  <c r="F47" i="16"/>
  <c r="H46" i="16"/>
  <c r="F46" i="16"/>
  <c r="H45" i="16"/>
  <c r="F45" i="16"/>
  <c r="H44" i="16"/>
  <c r="F44" i="16"/>
  <c r="H43" i="16"/>
  <c r="F43" i="16"/>
  <c r="H42" i="16"/>
  <c r="F42" i="16"/>
  <c r="H41" i="16"/>
  <c r="F41" i="16"/>
  <c r="H40" i="16"/>
  <c r="F40" i="16"/>
  <c r="I39" i="16"/>
  <c r="H39" i="16"/>
  <c r="H59" i="16" s="1"/>
  <c r="F39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35" i="16" s="1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18" i="16" s="1"/>
  <c r="E4" i="16"/>
  <c r="E3" i="16"/>
  <c r="F2" i="16"/>
  <c r="E2" i="16"/>
  <c r="G21" i="15"/>
  <c r="I17" i="15"/>
  <c r="G17" i="15"/>
  <c r="G16" i="15"/>
  <c r="I16" i="15" s="1"/>
  <c r="I15" i="15"/>
  <c r="G15" i="15"/>
  <c r="G14" i="15"/>
  <c r="I14" i="15" s="1"/>
  <c r="I13" i="15"/>
  <c r="G13" i="15"/>
  <c r="G12" i="15"/>
  <c r="I12" i="15" s="1"/>
  <c r="I11" i="15"/>
  <c r="G11" i="15"/>
  <c r="G10" i="15"/>
  <c r="I10" i="15" s="1"/>
  <c r="I9" i="15"/>
  <c r="G9" i="15"/>
  <c r="G8" i="15"/>
  <c r="I8" i="15" s="1"/>
  <c r="I7" i="15"/>
  <c r="G6" i="15"/>
  <c r="I6" i="15" s="1"/>
  <c r="G5" i="15"/>
  <c r="I5" i="15" s="1"/>
  <c r="I4" i="15"/>
  <c r="G4" i="15"/>
  <c r="G3" i="15"/>
  <c r="I3" i="15" s="1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E21" i="14"/>
  <c r="C21" i="14"/>
  <c r="C20" i="14"/>
  <c r="E20" i="14" s="1"/>
  <c r="E22" i="14" s="1"/>
  <c r="E19" i="14"/>
  <c r="C19" i="14"/>
  <c r="E10" i="14"/>
  <c r="C10" i="14"/>
  <c r="C9" i="14"/>
  <c r="E9" i="14" s="1"/>
  <c r="E8" i="14"/>
  <c r="C8" i="14"/>
  <c r="C7" i="14"/>
  <c r="E7" i="14" s="1"/>
  <c r="E6" i="14"/>
  <c r="C6" i="14"/>
  <c r="C5" i="14"/>
  <c r="E5" i="14" s="1"/>
  <c r="E4" i="14"/>
  <c r="C4" i="14"/>
  <c r="C3" i="14"/>
  <c r="E3" i="14" s="1"/>
  <c r="E2" i="14"/>
  <c r="C2" i="14"/>
  <c r="B69" i="13"/>
  <c r="B68" i="13"/>
  <c r="B60" i="13"/>
  <c r="B45" i="13"/>
  <c r="B29" i="13"/>
  <c r="B5" i="13"/>
  <c r="B53" i="12"/>
  <c r="B51" i="12"/>
  <c r="B49" i="12"/>
  <c r="B47" i="12"/>
  <c r="B44" i="12"/>
  <c r="B42" i="12"/>
  <c r="B39" i="12"/>
  <c r="B37" i="12"/>
  <c r="B35" i="12"/>
  <c r="B33" i="12"/>
  <c r="B31" i="12"/>
  <c r="B29" i="12"/>
  <c r="B27" i="12"/>
  <c r="B25" i="12"/>
  <c r="B23" i="12"/>
  <c r="B21" i="12"/>
  <c r="B19" i="12"/>
  <c r="B17" i="12"/>
  <c r="B15" i="12"/>
  <c r="B13" i="12"/>
  <c r="B11" i="12"/>
  <c r="B9" i="12"/>
  <c r="B7" i="12"/>
  <c r="B5" i="12"/>
  <c r="B54" i="12" s="1"/>
  <c r="B3" i="12"/>
  <c r="C57" i="11"/>
  <c r="C51" i="11"/>
  <c r="C44" i="11"/>
  <c r="C38" i="11"/>
  <c r="C31" i="11"/>
  <c r="C24" i="11"/>
  <c r="C17" i="11"/>
  <c r="C10" i="11"/>
  <c r="C3" i="11"/>
  <c r="D12" i="10"/>
  <c r="D11" i="10"/>
  <c r="D10" i="10"/>
  <c r="D9" i="10"/>
  <c r="D8" i="10"/>
  <c r="D7" i="10"/>
  <c r="D6" i="10"/>
  <c r="D5" i="10"/>
  <c r="D4" i="10"/>
  <c r="D3" i="10"/>
  <c r="H73" i="9"/>
  <c r="G73" i="9"/>
  <c r="I73" i="9" s="1"/>
  <c r="L73" i="9" s="1"/>
  <c r="E73" i="9"/>
  <c r="H72" i="9"/>
  <c r="E72" i="9"/>
  <c r="G72" i="9" s="1"/>
  <c r="I72" i="9" s="1"/>
  <c r="L72" i="9" s="1"/>
  <c r="H71" i="9"/>
  <c r="E71" i="9"/>
  <c r="G71" i="9" s="1"/>
  <c r="I71" i="9" s="1"/>
  <c r="L71" i="9" s="1"/>
  <c r="H70" i="9"/>
  <c r="E70" i="9"/>
  <c r="G70" i="9" s="1"/>
  <c r="I70" i="9" s="1"/>
  <c r="L70" i="9" s="1"/>
  <c r="H69" i="9"/>
  <c r="I69" i="9" s="1"/>
  <c r="L69" i="9" s="1"/>
  <c r="G69" i="9"/>
  <c r="E69" i="9"/>
  <c r="H68" i="9"/>
  <c r="E68" i="9"/>
  <c r="G68" i="9" s="1"/>
  <c r="I68" i="9" s="1"/>
  <c r="L68" i="9" s="1"/>
  <c r="H67" i="9"/>
  <c r="E67" i="9"/>
  <c r="G67" i="9" s="1"/>
  <c r="I67" i="9" s="1"/>
  <c r="L67" i="9" s="1"/>
  <c r="H66" i="9"/>
  <c r="G66" i="9"/>
  <c r="I66" i="9" s="1"/>
  <c r="L66" i="9" s="1"/>
  <c r="E66" i="9"/>
  <c r="H65" i="9"/>
  <c r="G65" i="9"/>
  <c r="I65" i="9" s="1"/>
  <c r="L65" i="9" s="1"/>
  <c r="E65" i="9"/>
  <c r="H64" i="9"/>
  <c r="E64" i="9"/>
  <c r="G64" i="9" s="1"/>
  <c r="I64" i="9" s="1"/>
  <c r="L64" i="9" s="1"/>
  <c r="H63" i="9"/>
  <c r="E63" i="9"/>
  <c r="G63" i="9" s="1"/>
  <c r="I63" i="9" s="1"/>
  <c r="L63" i="9" s="1"/>
  <c r="H62" i="9"/>
  <c r="E62" i="9"/>
  <c r="G62" i="9" s="1"/>
  <c r="I62" i="9" s="1"/>
  <c r="L62" i="9" s="1"/>
  <c r="H61" i="9"/>
  <c r="I61" i="9" s="1"/>
  <c r="L61" i="9" s="1"/>
  <c r="G61" i="9"/>
  <c r="E61" i="9"/>
  <c r="H60" i="9"/>
  <c r="E60" i="9"/>
  <c r="G60" i="9" s="1"/>
  <c r="I60" i="9" s="1"/>
  <c r="L60" i="9" s="1"/>
  <c r="H59" i="9"/>
  <c r="E59" i="9"/>
  <c r="G59" i="9" s="1"/>
  <c r="I59" i="9" s="1"/>
  <c r="L59" i="9" s="1"/>
  <c r="H58" i="9"/>
  <c r="G58" i="9"/>
  <c r="I58" i="9" s="1"/>
  <c r="L58" i="9" s="1"/>
  <c r="E58" i="9"/>
  <c r="H57" i="9"/>
  <c r="G57" i="9"/>
  <c r="I57" i="9" s="1"/>
  <c r="L57" i="9" s="1"/>
  <c r="E57" i="9"/>
  <c r="H56" i="9"/>
  <c r="E56" i="9"/>
  <c r="G56" i="9" s="1"/>
  <c r="I56" i="9" s="1"/>
  <c r="L56" i="9" s="1"/>
  <c r="H55" i="9"/>
  <c r="E55" i="9"/>
  <c r="G55" i="9" s="1"/>
  <c r="I55" i="9" s="1"/>
  <c r="L55" i="9" s="1"/>
  <c r="H54" i="9"/>
  <c r="E54" i="9"/>
  <c r="G54" i="9" s="1"/>
  <c r="I54" i="9" s="1"/>
  <c r="L54" i="9" s="1"/>
  <c r="H53" i="9"/>
  <c r="I53" i="9" s="1"/>
  <c r="L53" i="9" s="1"/>
  <c r="G53" i="9"/>
  <c r="E53" i="9"/>
  <c r="H52" i="9"/>
  <c r="E52" i="9"/>
  <c r="G52" i="9" s="1"/>
  <c r="I52" i="9" s="1"/>
  <c r="L52" i="9" s="1"/>
  <c r="H51" i="9"/>
  <c r="E51" i="9"/>
  <c r="G51" i="9" s="1"/>
  <c r="I51" i="9" s="1"/>
  <c r="L51" i="9" s="1"/>
  <c r="H50" i="9"/>
  <c r="G50" i="9"/>
  <c r="I50" i="9" s="1"/>
  <c r="L50" i="9" s="1"/>
  <c r="E50" i="9"/>
  <c r="H49" i="9"/>
  <c r="G49" i="9"/>
  <c r="I49" i="9" s="1"/>
  <c r="L49" i="9" s="1"/>
  <c r="E49" i="9"/>
  <c r="H48" i="9"/>
  <c r="E48" i="9"/>
  <c r="G48" i="9" s="1"/>
  <c r="I48" i="9" s="1"/>
  <c r="L48" i="9" s="1"/>
  <c r="C38" i="9"/>
  <c r="C37" i="9"/>
  <c r="C36" i="9"/>
  <c r="C35" i="9"/>
  <c r="C34" i="9"/>
  <c r="C33" i="9"/>
  <c r="C31" i="9"/>
  <c r="C32" i="9" s="1"/>
  <c r="C30" i="9"/>
  <c r="C29" i="9"/>
  <c r="C27" i="9"/>
  <c r="C28" i="9" s="1"/>
  <c r="C26" i="9"/>
  <c r="C25" i="9"/>
  <c r="C23" i="9"/>
  <c r="C22" i="9"/>
  <c r="C24" i="9" s="1"/>
  <c r="C20" i="9"/>
  <c r="C19" i="9"/>
  <c r="C21" i="9" s="1"/>
  <c r="C18" i="9"/>
  <c r="C16" i="9"/>
  <c r="C15" i="9"/>
  <c r="C14" i="9"/>
  <c r="C17" i="9" s="1"/>
  <c r="C12" i="9"/>
  <c r="C11" i="9"/>
  <c r="C13" i="9" s="1"/>
  <c r="C9" i="9"/>
  <c r="C8" i="9"/>
  <c r="C10" i="9" s="1"/>
  <c r="C6" i="9"/>
  <c r="C7" i="9" s="1"/>
  <c r="C4" i="9"/>
  <c r="C3" i="9"/>
  <c r="C5" i="9" s="1"/>
  <c r="E7" i="8"/>
  <c r="E8" i="8" s="1"/>
  <c r="E9" i="8" s="1"/>
  <c r="E6" i="8"/>
  <c r="E5" i="8"/>
  <c r="E4" i="8"/>
  <c r="E3" i="8"/>
  <c r="E2" i="8"/>
  <c r="D5" i="7"/>
  <c r="D4" i="7"/>
  <c r="D6" i="7" s="1"/>
  <c r="D3" i="7"/>
  <c r="D2" i="7"/>
  <c r="J1" i="7"/>
  <c r="D1" i="7"/>
  <c r="E49" i="6"/>
  <c r="E48" i="6"/>
  <c r="E47" i="6"/>
  <c r="E46" i="6"/>
  <c r="E45" i="6"/>
  <c r="E44" i="6"/>
  <c r="E43" i="6"/>
  <c r="E42" i="6"/>
  <c r="E41" i="6"/>
  <c r="C31" i="6"/>
  <c r="C24" i="6"/>
  <c r="C32" i="6" s="1"/>
  <c r="C17" i="6"/>
  <c r="C9" i="6"/>
  <c r="D35" i="5"/>
  <c r="D27" i="5"/>
  <c r="F27" i="5" s="1"/>
  <c r="D26" i="5"/>
  <c r="F26" i="5" s="1"/>
  <c r="F20" i="5"/>
  <c r="F19" i="5"/>
  <c r="F21" i="5" s="1"/>
  <c r="F18" i="5"/>
  <c r="F15" i="5"/>
  <c r="F14" i="5"/>
  <c r="F13" i="5"/>
  <c r="F12" i="5"/>
  <c r="F11" i="5"/>
  <c r="F10" i="5"/>
  <c r="F9" i="5"/>
  <c r="F16" i="5" s="1"/>
  <c r="F5" i="5"/>
  <c r="F4" i="5"/>
  <c r="F3" i="5"/>
  <c r="F6" i="5" s="1"/>
  <c r="B17" i="4"/>
  <c r="I300" i="3"/>
  <c r="G300" i="3"/>
  <c r="G299" i="3"/>
  <c r="I299" i="3" s="1"/>
  <c r="G298" i="3"/>
  <c r="I298" i="3" s="1"/>
  <c r="G297" i="3"/>
  <c r="I297" i="3" s="1"/>
  <c r="I296" i="3"/>
  <c r="G296" i="3"/>
  <c r="G295" i="3"/>
  <c r="I295" i="3" s="1"/>
  <c r="G294" i="3"/>
  <c r="I294" i="3" s="1"/>
  <c r="G293" i="3"/>
  <c r="I293" i="3" s="1"/>
  <c r="I292" i="3"/>
  <c r="G292" i="3"/>
  <c r="G291" i="3"/>
  <c r="I291" i="3" s="1"/>
  <c r="G290" i="3"/>
  <c r="I290" i="3" s="1"/>
  <c r="G289" i="3"/>
  <c r="I289" i="3" s="1"/>
  <c r="I288" i="3"/>
  <c r="G288" i="3"/>
  <c r="G287" i="3"/>
  <c r="I287" i="3" s="1"/>
  <c r="E282" i="3"/>
  <c r="E281" i="3"/>
  <c r="E280" i="3"/>
  <c r="E279" i="3"/>
  <c r="E278" i="3"/>
  <c r="E277" i="3"/>
  <c r="E276" i="3"/>
  <c r="E275" i="3"/>
  <c r="E274" i="3"/>
  <c r="E273" i="3"/>
  <c r="L272" i="3"/>
  <c r="E272" i="3"/>
  <c r="L271" i="3"/>
  <c r="L270" i="3"/>
  <c r="L269" i="3"/>
  <c r="L268" i="3"/>
  <c r="L267" i="3"/>
  <c r="G267" i="3"/>
  <c r="L266" i="3"/>
  <c r="D266" i="3"/>
  <c r="G266" i="3" s="1"/>
  <c r="G265" i="3"/>
  <c r="D264" i="3"/>
  <c r="G264" i="3" s="1"/>
  <c r="D263" i="3"/>
  <c r="G263" i="3" s="1"/>
  <c r="G262" i="3"/>
  <c r="D262" i="3"/>
  <c r="D261" i="3"/>
  <c r="G261" i="3" s="1"/>
  <c r="G260" i="3"/>
  <c r="E260" i="3"/>
  <c r="G259" i="3"/>
  <c r="E259" i="3"/>
  <c r="G258" i="3"/>
  <c r="D258" i="3"/>
  <c r="G257" i="3"/>
  <c r="G256" i="3"/>
  <c r="E256" i="3"/>
  <c r="G255" i="3"/>
  <c r="D254" i="3"/>
  <c r="G254" i="3" s="1"/>
  <c r="G268" i="3" s="1"/>
  <c r="G283" i="3" s="1"/>
  <c r="G253" i="3"/>
  <c r="D253" i="3"/>
  <c r="D252" i="3"/>
  <c r="G252" i="3" s="1"/>
  <c r="G251" i="3"/>
  <c r="G250" i="3"/>
  <c r="D250" i="3"/>
  <c r="D249" i="3"/>
  <c r="G249" i="3" s="1"/>
  <c r="G248" i="3"/>
  <c r="G247" i="3"/>
  <c r="G246" i="3"/>
  <c r="G245" i="3"/>
  <c r="G244" i="3"/>
  <c r="G243" i="3"/>
  <c r="B238" i="3"/>
  <c r="B234" i="3"/>
  <c r="B230" i="3"/>
  <c r="B226" i="3"/>
  <c r="B222" i="3"/>
  <c r="B218" i="3"/>
  <c r="B214" i="3"/>
  <c r="B210" i="3"/>
  <c r="B204" i="3"/>
  <c r="B198" i="3"/>
  <c r="B191" i="3"/>
  <c r="B185" i="3"/>
  <c r="B178" i="3"/>
  <c r="B171" i="3"/>
  <c r="B164" i="3"/>
  <c r="B157" i="3"/>
  <c r="B150" i="3"/>
  <c r="I146" i="3"/>
  <c r="F146" i="3"/>
  <c r="I145" i="3"/>
  <c r="F145" i="3"/>
  <c r="I144" i="3"/>
  <c r="F144" i="3"/>
  <c r="I143" i="3"/>
  <c r="F143" i="3"/>
  <c r="B143" i="3"/>
  <c r="I139" i="3"/>
  <c r="F139" i="3"/>
  <c r="I138" i="3"/>
  <c r="F138" i="3"/>
  <c r="I137" i="3"/>
  <c r="F137" i="3"/>
  <c r="I136" i="3"/>
  <c r="F136" i="3"/>
  <c r="B136" i="3"/>
  <c r="I132" i="3"/>
  <c r="F132" i="3"/>
  <c r="I131" i="3"/>
  <c r="F131" i="3"/>
  <c r="I130" i="3"/>
  <c r="F130" i="3"/>
  <c r="B130" i="3"/>
  <c r="I126" i="3"/>
  <c r="F126" i="3"/>
  <c r="I125" i="3"/>
  <c r="F125" i="3"/>
  <c r="I124" i="3"/>
  <c r="F124" i="3"/>
  <c r="B124" i="3"/>
  <c r="I119" i="3"/>
  <c r="F119" i="3"/>
  <c r="I118" i="3"/>
  <c r="F118" i="3"/>
  <c r="I117" i="3"/>
  <c r="F117" i="3"/>
  <c r="B117" i="3"/>
  <c r="I112" i="3"/>
  <c r="I111" i="3"/>
  <c r="I110" i="3"/>
  <c r="B110" i="3"/>
  <c r="I106" i="3"/>
  <c r="I105" i="3"/>
  <c r="I104" i="3"/>
  <c r="B104" i="3"/>
  <c r="B94" i="3"/>
  <c r="B87" i="3"/>
  <c r="B79" i="3"/>
  <c r="B73" i="3"/>
  <c r="B64" i="3"/>
  <c r="B58" i="3"/>
  <c r="B45" i="3"/>
  <c r="B32" i="3"/>
  <c r="E79" i="1"/>
  <c r="E41" i="1"/>
  <c r="C41" i="1"/>
  <c r="C40" i="1"/>
  <c r="E40" i="1" s="1"/>
  <c r="E39" i="1"/>
  <c r="C39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8" i="1"/>
  <c r="E17" i="1"/>
  <c r="E16" i="1"/>
  <c r="E15" i="1"/>
  <c r="E14" i="1"/>
  <c r="E13" i="1"/>
  <c r="E12" i="1"/>
  <c r="E11" i="1"/>
  <c r="J10" i="1"/>
  <c r="L10" i="1" s="1"/>
  <c r="E10" i="1"/>
  <c r="J9" i="1"/>
  <c r="L9" i="1" s="1"/>
  <c r="E9" i="1"/>
  <c r="L8" i="1"/>
  <c r="J8" i="1"/>
  <c r="E8" i="1"/>
  <c r="J7" i="1"/>
  <c r="L7" i="1" s="1"/>
  <c r="E7" i="1"/>
  <c r="J6" i="1"/>
  <c r="L6" i="1" s="1"/>
  <c r="E6" i="1"/>
  <c r="J5" i="1"/>
  <c r="L5" i="1" s="1"/>
  <c r="E5" i="1"/>
  <c r="E42" i="1" s="1"/>
  <c r="L4" i="1"/>
  <c r="J4" i="1"/>
  <c r="E4" i="1"/>
  <c r="L3" i="1"/>
  <c r="J3" i="1"/>
  <c r="E3" i="1"/>
  <c r="J2" i="1"/>
  <c r="L2" i="1" s="1"/>
  <c r="L11" i="1" l="1"/>
  <c r="L12" i="1" s="1"/>
  <c r="I18" i="15"/>
  <c r="I301" i="3"/>
  <c r="F28" i="5"/>
  <c r="E11" i="14"/>
  <c r="E12" i="14" s="1"/>
  <c r="C39" i="9"/>
  <c r="D15" i="7"/>
  <c r="E15" i="7" s="1"/>
</calcChain>
</file>

<file path=xl/sharedStrings.xml><?xml version="1.0" encoding="utf-8"?>
<sst xmlns="http://schemas.openxmlformats.org/spreadsheetml/2006/main" count="1644" uniqueCount="377">
  <si>
    <t>成本</t>
  </si>
  <si>
    <t>数量</t>
  </si>
  <si>
    <t>单价</t>
  </si>
  <si>
    <t>总价</t>
  </si>
  <si>
    <t>Remark</t>
  </si>
  <si>
    <t>产物价值</t>
  </si>
  <si>
    <t>超级突触纤维</t>
  </si>
  <si>
    <t xml:space="preserve"> 铂锝合金</t>
  </si>
  <si>
    <t>等离子体超材料</t>
  </si>
  <si>
    <t xml:space="preserve">  镝汞合金 </t>
  </si>
  <si>
    <t>多晶体碳化硅纤维</t>
  </si>
  <si>
    <t xml:space="preserve">  二硼硅 </t>
  </si>
  <si>
    <t>菲尔合金碳化物</t>
  </si>
  <si>
    <t xml:space="preserve">  镉化铯 </t>
  </si>
  <si>
    <t>费米子冷凝物</t>
  </si>
  <si>
    <t xml:space="preserve">  铪化钒 </t>
  </si>
  <si>
    <t>酚合成物</t>
  </si>
  <si>
    <t xml:space="preserve">  硫酸 </t>
  </si>
  <si>
    <t>纳米晶体管</t>
  </si>
  <si>
    <t xml:space="preserve">  熔融冷凝物 </t>
  </si>
  <si>
    <t>碳化钛</t>
  </si>
  <si>
    <t xml:space="preserve">  铯铬合金 </t>
  </si>
  <si>
    <t>铁磁胶体</t>
  </si>
  <si>
    <t xml:space="preserve">  稀土钷  </t>
  </si>
  <si>
    <t>超氟化物</t>
  </si>
  <si>
    <t xml:space="preserve"> 菲尔合金</t>
  </si>
  <si>
    <t xml:space="preserve"> 铬化钛</t>
  </si>
  <si>
    <t xml:space="preserve"> 六元复合物 </t>
  </si>
  <si>
    <t xml:space="preserve"> 陶瓷粉末 </t>
  </si>
  <si>
    <t xml:space="preserve"> 铁磁流体 </t>
  </si>
  <si>
    <t xml:space="preserve"> 新汞合金 </t>
  </si>
  <si>
    <t>小计</t>
  </si>
  <si>
    <t>此价值根据所需月矿计算，未算燃料费，反应出来这些产物所需燃料费210亿</t>
  </si>
  <si>
    <t>铂</t>
  </si>
  <si>
    <t>锝</t>
  </si>
  <si>
    <t>镝</t>
  </si>
  <si>
    <t>钒</t>
  </si>
  <si>
    <t>汞</t>
  </si>
  <si>
    <t>铪</t>
  </si>
  <si>
    <t>钕</t>
  </si>
  <si>
    <t>钷</t>
  </si>
  <si>
    <t>铯</t>
  </si>
  <si>
    <t xml:space="preserve"> 铥 </t>
  </si>
  <si>
    <t>镉</t>
  </si>
  <si>
    <t>钴</t>
  </si>
  <si>
    <t xml:space="preserve"> 钪</t>
  </si>
  <si>
    <t xml:space="preserve"> 钕</t>
  </si>
  <si>
    <t xml:space="preserve"> 钛</t>
  </si>
  <si>
    <t>燃料块</t>
  </si>
  <si>
    <t>C大</t>
  </si>
  <si>
    <t>G大</t>
  </si>
  <si>
    <t>G中</t>
  </si>
  <si>
    <t>若计算F19中的210亿燃料块则成本为2590亿</t>
  </si>
  <si>
    <t>剩余物资</t>
  </si>
  <si>
    <t>中间产物剩余</t>
  </si>
  <si>
    <t>种类</t>
  </si>
  <si>
    <t>铥铪合金</t>
  </si>
  <si>
    <t>六元复合物</t>
  </si>
  <si>
    <t>钷汞合金</t>
  </si>
  <si>
    <t>熔融冷凝物</t>
  </si>
  <si>
    <t>铯铬合金</t>
  </si>
  <si>
    <t>碳聚合物</t>
  </si>
  <si>
    <t>铁磁流体</t>
  </si>
  <si>
    <t>微晶合金</t>
  </si>
  <si>
    <t>轧制钨合金</t>
  </si>
  <si>
    <t>此价值根据所需月矿计算，未算燃料费，反应出来这些产物所需燃料费202亿</t>
  </si>
  <si>
    <t>剩余月矿</t>
  </si>
  <si>
    <t>剩余数量</t>
  </si>
  <si>
    <t>剩余价值</t>
  </si>
  <si>
    <t>铥</t>
  </si>
  <si>
    <t>铬</t>
  </si>
  <si>
    <t>钪</t>
  </si>
  <si>
    <t>钛</t>
  </si>
  <si>
    <t>钨</t>
  </si>
  <si>
    <t>总计</t>
  </si>
  <si>
    <t>若算上F58中所说的202亿燃料块，则价值1700亿</t>
  </si>
  <si>
    <t>铂锝合金</t>
  </si>
  <si>
    <t>镝汞合金</t>
  </si>
  <si>
    <t>二硼硅</t>
  </si>
  <si>
    <t>菲尔合金</t>
  </si>
  <si>
    <t>镉化铯</t>
  </si>
  <si>
    <t>铬化钛</t>
  </si>
  <si>
    <t>铪化钒</t>
  </si>
  <si>
    <t>硫酸</t>
  </si>
  <si>
    <t>陶瓷粉末</t>
  </si>
  <si>
    <t>稀土钷</t>
  </si>
  <si>
    <t>新汞合金</t>
  </si>
  <si>
    <t>标量电容器单元</t>
  </si>
  <si>
    <t>超立方电容器单元</t>
  </si>
  <si>
    <t>磁力感应器组</t>
  </si>
  <si>
    <t>磁脉冲推进器</t>
  </si>
  <si>
    <t>等离子推进器</t>
  </si>
  <si>
    <t>迪波特钛合金附甲</t>
  </si>
  <si>
    <t>电解电容器单元</t>
  </si>
  <si>
    <t>反物质反应堆组件</t>
  </si>
  <si>
    <t>光雷达感应器组</t>
  </si>
  <si>
    <t>光子处理器</t>
  </si>
  <si>
    <t>核反应堆机组</t>
  </si>
  <si>
    <t>恒定护盾发生器</t>
  </si>
  <si>
    <t>激光器定焦水晶</t>
  </si>
  <si>
    <t>聚变反应堆机组</t>
  </si>
  <si>
    <t>聚变推进器</t>
  </si>
  <si>
    <t>空间协调装置</t>
  </si>
  <si>
    <t>雷达感应器组</t>
  </si>
  <si>
    <t>离子推进器</t>
  </si>
  <si>
    <t>粒子加速器</t>
  </si>
  <si>
    <t>量子微处理器</t>
  </si>
  <si>
    <t>脉冲护盾发生器</t>
  </si>
  <si>
    <t>纳米电子微处理器</t>
  </si>
  <si>
    <t>纳米机器微处理器</t>
  </si>
  <si>
    <t>偏阻护盾发生器</t>
  </si>
  <si>
    <t>热核反应激发装置</t>
  </si>
  <si>
    <t>碳化菲尔金属合成附甲</t>
  </si>
  <si>
    <t>碳化晶体附甲</t>
  </si>
  <si>
    <t>碳化钨附甲</t>
  </si>
  <si>
    <t>线性护盾能量发射器</t>
  </si>
  <si>
    <t>引力感应器组</t>
  </si>
  <si>
    <t>引力子反应机组</t>
  </si>
  <si>
    <t>震荡电容器单元</t>
  </si>
  <si>
    <t>YST制造数量</t>
  </si>
  <si>
    <t>100条</t>
  </si>
  <si>
    <t>月矿产物略有结余，二期用来制造狂热.</t>
  </si>
  <si>
    <t>POS共计</t>
  </si>
  <si>
    <t>吉他进口月矿</t>
  </si>
  <si>
    <r>
      <rPr>
        <sz val="11"/>
        <color indexed="8"/>
        <rFont val="Tahoma"/>
        <family val="2"/>
      </rPr>
      <t>POS</t>
    </r>
    <r>
      <rPr>
        <sz val="11"/>
        <color indexed="8"/>
        <rFont val="宋体"/>
        <family val="3"/>
        <charset val="134"/>
      </rPr>
      <t>种类</t>
    </r>
  </si>
  <si>
    <r>
      <rPr>
        <sz val="11"/>
        <color indexed="8"/>
        <rFont val="Tahoma"/>
        <family val="2"/>
      </rPr>
      <t>C</t>
    </r>
    <r>
      <rPr>
        <sz val="11"/>
        <color indexed="8"/>
        <rFont val="宋体"/>
        <family val="3"/>
        <charset val="134"/>
      </rPr>
      <t>大</t>
    </r>
    <r>
      <rPr>
        <sz val="11"/>
        <color indexed="8"/>
        <rFont val="Tahoma"/>
        <family val="2"/>
      </rPr>
      <t>POS</t>
    </r>
  </si>
  <si>
    <t>矿物种类</t>
  </si>
  <si>
    <r>
      <rPr>
        <sz val="11"/>
        <color indexed="8"/>
        <rFont val="Tahoma"/>
        <family val="2"/>
      </rPr>
      <t>G</t>
    </r>
    <r>
      <rPr>
        <sz val="11"/>
        <color indexed="8"/>
        <rFont val="宋体"/>
        <family val="3"/>
        <charset val="134"/>
      </rPr>
      <t>大</t>
    </r>
    <r>
      <rPr>
        <sz val="11"/>
        <color indexed="8"/>
        <rFont val="Tahoma"/>
        <family val="2"/>
      </rPr>
      <t>POS</t>
    </r>
  </si>
  <si>
    <r>
      <rPr>
        <sz val="11"/>
        <color indexed="8"/>
        <rFont val="Tahoma"/>
        <family val="2"/>
      </rPr>
      <t>G</t>
    </r>
    <r>
      <rPr>
        <sz val="11"/>
        <color indexed="8"/>
        <rFont val="宋体"/>
        <family val="3"/>
        <charset val="134"/>
      </rPr>
      <t>中</t>
    </r>
    <r>
      <rPr>
        <sz val="11"/>
        <color indexed="8"/>
        <rFont val="Tahoma"/>
        <family val="2"/>
      </rPr>
      <t>POS</t>
    </r>
  </si>
  <si>
    <t>矿点需求</t>
  </si>
  <si>
    <t>烃硅酸盐共生点</t>
  </si>
  <si>
    <t>蒸发岩积物硅酸盐共生点</t>
  </si>
  <si>
    <t>标准大气蒸发岩积物共生点</t>
  </si>
  <si>
    <t>POS规划</t>
  </si>
  <si>
    <t>碳化晶体</t>
  </si>
  <si>
    <t>产出</t>
  </si>
  <si>
    <t>POS1
POS2</t>
  </si>
  <si>
    <t>简单反应产物</t>
  </si>
  <si>
    <t>来源</t>
  </si>
  <si>
    <t>输入</t>
  </si>
  <si>
    <t>矿点</t>
  </si>
  <si>
    <t>POS1/2简单反应</t>
  </si>
  <si>
    <t>镉矿点</t>
  </si>
  <si>
    <t>C-F</t>
  </si>
  <si>
    <t>吉他进口</t>
  </si>
  <si>
    <t>POS3/4简单反应产出</t>
  </si>
  <si>
    <t>POS3
POS4</t>
  </si>
  <si>
    <t>POS3/4简单反应</t>
  </si>
  <si>
    <t>烃</t>
  </si>
  <si>
    <t>烃、硅酸盐共生点</t>
  </si>
  <si>
    <t>硅酸盐</t>
  </si>
  <si>
    <t>光子超材料</t>
  </si>
  <si>
    <t>POS5</t>
  </si>
  <si>
    <t>POS5简单反应</t>
  </si>
  <si>
    <t>POS6简单反应</t>
  </si>
  <si>
    <t>POS6</t>
  </si>
  <si>
    <t>POS7</t>
  </si>
  <si>
    <t>POS7简单反应</t>
  </si>
  <si>
    <t>POS8简单反应</t>
  </si>
  <si>
    <t>POS8</t>
  </si>
  <si>
    <t>蒸发岩积物</t>
  </si>
  <si>
    <t>共生矿点</t>
  </si>
  <si>
    <t>富勒化合物</t>
  </si>
  <si>
    <t>POS9</t>
  </si>
  <si>
    <t>POS9简单反应</t>
  </si>
  <si>
    <t>储藏库</t>
  </si>
  <si>
    <t>复杂反应</t>
  </si>
  <si>
    <t>炭聚合物</t>
  </si>
  <si>
    <t>POS10简单反应</t>
  </si>
  <si>
    <t>烃类</t>
  </si>
  <si>
    <t>共生矿点
C-F VII卫星13</t>
  </si>
  <si>
    <t>采集阵列</t>
  </si>
  <si>
    <t>简单反应</t>
  </si>
  <si>
    <t>POS10</t>
  </si>
  <si>
    <t>铂点</t>
  </si>
  <si>
    <t>锝点</t>
  </si>
  <si>
    <t>C-F VIII-6</t>
  </si>
  <si>
    <t>G小POS采集铂</t>
  </si>
  <si>
    <t>G96</t>
  </si>
  <si>
    <t>POS11</t>
  </si>
  <si>
    <t>钛点</t>
  </si>
  <si>
    <t>ZA0 V-4</t>
  </si>
  <si>
    <t>POS12</t>
  </si>
  <si>
    <t>蒸发岩沉积物</t>
  </si>
  <si>
    <t>ZA0 IV-3</t>
  </si>
  <si>
    <t>G小POS采集铬</t>
  </si>
  <si>
    <t>Y-Z</t>
  </si>
  <si>
    <t>非线性超材料</t>
  </si>
  <si>
    <t>POS13</t>
  </si>
  <si>
    <t>铬点</t>
  </si>
  <si>
    <t>POS14</t>
  </si>
  <si>
    <t>镝点</t>
  </si>
  <si>
    <t>T-Z VIII-15</t>
  </si>
  <si>
    <t>二期</t>
  </si>
  <si>
    <t>POS15</t>
  </si>
  <si>
    <t>每月消耗量</t>
  </si>
  <si>
    <r>
      <rPr>
        <sz val="11"/>
        <color indexed="8"/>
        <rFont val="宋体"/>
        <family val="3"/>
        <charset val="134"/>
      </rPr>
      <t>G大</t>
    </r>
    <r>
      <rPr>
        <sz val="11"/>
        <color indexed="8"/>
        <rFont val="Tahoma"/>
        <family val="2"/>
      </rPr>
      <t>POS</t>
    </r>
  </si>
  <si>
    <t>复杂反应堆</t>
  </si>
  <si>
    <t>213小时</t>
  </si>
  <si>
    <t>开采阵列</t>
  </si>
  <si>
    <t>POS16</t>
  </si>
  <si>
    <t>POS17</t>
  </si>
  <si>
    <t>176小时</t>
  </si>
  <si>
    <t>POS18</t>
  </si>
  <si>
    <t>181小时</t>
  </si>
  <si>
    <t>POS19</t>
  </si>
  <si>
    <t>POS20</t>
  </si>
  <si>
    <t>153小时</t>
  </si>
  <si>
    <t>POS21</t>
  </si>
  <si>
    <t>100小时</t>
  </si>
  <si>
    <t>POS22</t>
  </si>
  <si>
    <t>133小时</t>
  </si>
  <si>
    <t>简单反应堆</t>
  </si>
  <si>
    <t>POS23</t>
  </si>
  <si>
    <t>钨采集</t>
  </si>
  <si>
    <t>POS24</t>
  </si>
  <si>
    <t>已有数量</t>
  </si>
  <si>
    <t>已有产物直接输入</t>
  </si>
  <si>
    <t>第二个月开始</t>
  </si>
  <si>
    <t>POS25输入</t>
  </si>
  <si>
    <t>铬采集</t>
  </si>
  <si>
    <t>POS25</t>
  </si>
  <si>
    <t>菲尔金属碳化物</t>
  </si>
  <si>
    <t>POS26</t>
  </si>
  <si>
    <t>POS26反应产物</t>
  </si>
  <si>
    <t>POS27反应产物</t>
  </si>
  <si>
    <t>200小时</t>
  </si>
  <si>
    <t>POS27</t>
  </si>
  <si>
    <r>
      <rPr>
        <sz val="11"/>
        <color indexed="22"/>
        <rFont val="Tahoma"/>
        <family val="2"/>
      </rPr>
      <t>POS</t>
    </r>
    <r>
      <rPr>
        <sz val="11"/>
        <color indexed="22"/>
        <rFont val="宋体"/>
        <family val="3"/>
        <charset val="134"/>
      </rPr>
      <t>种类</t>
    </r>
  </si>
  <si>
    <r>
      <rPr>
        <sz val="11"/>
        <color indexed="22"/>
        <rFont val="Tahoma"/>
        <family val="2"/>
      </rPr>
      <t>C</t>
    </r>
    <r>
      <rPr>
        <sz val="11"/>
        <color indexed="22"/>
        <rFont val="宋体"/>
        <family val="3"/>
        <charset val="134"/>
      </rPr>
      <t>大</t>
    </r>
    <r>
      <rPr>
        <sz val="11"/>
        <color indexed="22"/>
        <rFont val="Tahoma"/>
        <family val="2"/>
      </rPr>
      <t>POS</t>
    </r>
  </si>
  <si>
    <t>POS28</t>
  </si>
  <si>
    <t>简单反应产物直接输入</t>
  </si>
  <si>
    <t>POS29反应</t>
  </si>
  <si>
    <t>POS29</t>
  </si>
  <si>
    <t>POS30</t>
  </si>
  <si>
    <t>G中POS</t>
  </si>
  <si>
    <t>运转3个月</t>
  </si>
  <si>
    <t xml:space="preserve"> 镝汞合金 </t>
  </si>
  <si>
    <t>POS31</t>
  </si>
  <si>
    <t>运转1.8个月</t>
  </si>
  <si>
    <t xml:space="preserve"> 二硼硅</t>
  </si>
  <si>
    <t>POS32</t>
  </si>
  <si>
    <t>运转3.4个月</t>
  </si>
  <si>
    <t xml:space="preserve"> 镉化铯 </t>
  </si>
  <si>
    <t>POS33</t>
  </si>
  <si>
    <t>运转5.9个月</t>
  </si>
  <si>
    <t>POS34</t>
  </si>
  <si>
    <t>运转4.5个月</t>
  </si>
  <si>
    <t xml:space="preserve">硫酸 </t>
  </si>
  <si>
    <t>POS35</t>
  </si>
  <si>
    <t>标准大气</t>
  </si>
  <si>
    <t>运转3.5个月</t>
  </si>
  <si>
    <r>
      <rPr>
        <sz val="11"/>
        <rFont val="Tahoma"/>
        <family val="2"/>
      </rPr>
      <t xml:space="preserve"> </t>
    </r>
    <r>
      <rPr>
        <sz val="11"/>
        <rFont val="宋体"/>
        <family val="3"/>
        <charset val="134"/>
      </rPr>
      <t>稀土钷</t>
    </r>
  </si>
  <si>
    <t>POS36</t>
  </si>
  <si>
    <t>POS37</t>
  </si>
  <si>
    <t>运转2.7个月</t>
  </si>
  <si>
    <t>每月</t>
  </si>
  <si>
    <t>总数</t>
  </si>
  <si>
    <t>吉他购买</t>
  </si>
  <si>
    <t xml:space="preserve">铥 </t>
  </si>
  <si>
    <t xml:space="preserve"> 钒</t>
  </si>
  <si>
    <t xml:space="preserve"> 汞</t>
  </si>
  <si>
    <t>需求</t>
  </si>
  <si>
    <t>已有</t>
  </si>
  <si>
    <t>还需采购</t>
  </si>
  <si>
    <t xml:space="preserve"> 储藏库 </t>
  </si>
  <si>
    <t xml:space="preserve"> 复杂反应堆 </t>
  </si>
  <si>
    <t xml:space="preserve"> 简单反应堆</t>
  </si>
  <si>
    <t xml:space="preserve"> 开采阵列 </t>
  </si>
  <si>
    <t>一次性给出</t>
  </si>
  <si>
    <t>C大POS</t>
  </si>
  <si>
    <t>G大POS</t>
  </si>
  <si>
    <t>价值</t>
  </si>
  <si>
    <t>总价值</t>
  </si>
  <si>
    <t>剩余总价值</t>
  </si>
  <si>
    <t>材料</t>
  </si>
  <si>
    <t>83小时</t>
  </si>
  <si>
    <t>以下价格如未注明均为吉他时价</t>
  </si>
  <si>
    <t>note:估价，具体价格待定</t>
  </si>
  <si>
    <t>黄色部分向提督购买的月矿，80亿</t>
  </si>
  <si>
    <t>燃料块成本</t>
  </si>
  <si>
    <t>C燃料块</t>
  </si>
  <si>
    <t>G燃料块</t>
  </si>
  <si>
    <t>合计</t>
  </si>
  <si>
    <t>POS</t>
  </si>
  <si>
    <t>月矿</t>
  </si>
  <si>
    <t>采集阵列 汇总</t>
  </si>
  <si>
    <t>储藏库 汇总</t>
  </si>
  <si>
    <t>复杂反应 汇总</t>
  </si>
  <si>
    <t>简单反应 汇总</t>
  </si>
  <si>
    <t xml:space="preserve"> 铂锝合金  汇总</t>
  </si>
  <si>
    <t>超氟化物 汇总</t>
  </si>
  <si>
    <t xml:space="preserve"> 镝汞合金  汇总</t>
  </si>
  <si>
    <t xml:space="preserve"> 二硼硅  汇总</t>
  </si>
  <si>
    <t xml:space="preserve"> 镉化铯  汇总</t>
  </si>
  <si>
    <t xml:space="preserve"> 铪化钒  汇总</t>
  </si>
  <si>
    <t xml:space="preserve"> 硫酸  汇总</t>
  </si>
  <si>
    <t>六元复合物 汇总</t>
  </si>
  <si>
    <t xml:space="preserve"> 熔融冷凝物  汇总</t>
  </si>
  <si>
    <t xml:space="preserve"> 铯铬合金  汇总</t>
  </si>
  <si>
    <t>铁磁流体 汇总</t>
  </si>
  <si>
    <t xml:space="preserve"> 稀土钷  汇总</t>
  </si>
  <si>
    <t xml:space="preserve"> 新汞合金  汇总</t>
  </si>
  <si>
    <t>单月需求量</t>
  </si>
  <si>
    <t>月数</t>
  </si>
  <si>
    <t>需求量</t>
  </si>
  <si>
    <t>剩余</t>
  </si>
  <si>
    <t>单POS月产出</t>
  </si>
  <si>
    <t>需要简单反应数量</t>
  </si>
  <si>
    <t xml:space="preserve"> 铪化钒</t>
  </si>
  <si>
    <t xml:space="preserve"> 硫酸</t>
  </si>
  <si>
    <t xml:space="preserve"> 熔融冷凝物</t>
  </si>
  <si>
    <t xml:space="preserve"> 铯铬合金</t>
  </si>
  <si>
    <t xml:space="preserve"> 稀土钷 </t>
  </si>
  <si>
    <t>每月需求量</t>
  </si>
  <si>
    <t>二期需求</t>
  </si>
  <si>
    <t>一期需求</t>
  </si>
  <si>
    <t xml:space="preserve"> 铂锝合金 汇总</t>
  </si>
  <si>
    <t xml:space="preserve">  镝汞合金   汇总</t>
  </si>
  <si>
    <t xml:space="preserve">  二硼硅  汇总</t>
  </si>
  <si>
    <t xml:space="preserve">  镉化铯   汇总</t>
  </si>
  <si>
    <t xml:space="preserve">  铪化钒  汇总</t>
  </si>
  <si>
    <t xml:space="preserve">  硫酸  汇总</t>
  </si>
  <si>
    <t xml:space="preserve">  熔融冷凝物  汇总</t>
  </si>
  <si>
    <t xml:space="preserve">  铯铬合金  汇总</t>
  </si>
  <si>
    <t xml:space="preserve">  稀土钷   汇总</t>
  </si>
  <si>
    <t>铥 汇总</t>
  </si>
  <si>
    <t xml:space="preserve"> 钒  汇总</t>
  </si>
  <si>
    <t xml:space="preserve"> 菲尔合金  汇总</t>
  </si>
  <si>
    <t>镉 汇总</t>
  </si>
  <si>
    <t xml:space="preserve"> 铬化钛  汇总</t>
  </si>
  <si>
    <t xml:space="preserve"> 汞  汇总</t>
  </si>
  <si>
    <t>钴 汇总</t>
  </si>
  <si>
    <t>铪 汇总</t>
  </si>
  <si>
    <t xml:space="preserve"> 钪  汇总</t>
  </si>
  <si>
    <t xml:space="preserve"> 六元复合物  汇总</t>
  </si>
  <si>
    <t xml:space="preserve"> 钕  汇总</t>
  </si>
  <si>
    <t>钛 汇总</t>
  </si>
  <si>
    <t xml:space="preserve"> 陶瓷粉末  汇总</t>
  </si>
  <si>
    <t xml:space="preserve"> 铁磁流体  汇总</t>
  </si>
  <si>
    <t>3/4输入需求</t>
  </si>
  <si>
    <t>二输入需求</t>
  </si>
  <si>
    <t xml:space="preserve"> 采集阵列  汇总</t>
  </si>
  <si>
    <t xml:space="preserve"> 储藏库  汇总</t>
  </si>
  <si>
    <t xml:space="preserve"> 复杂反应堆  汇总</t>
  </si>
  <si>
    <t xml:space="preserve"> 简单反应堆  汇总</t>
  </si>
  <si>
    <t xml:space="preserve"> 开采阵列  汇总</t>
  </si>
  <si>
    <t>POS数量</t>
  </si>
  <si>
    <t>成本计算</t>
  </si>
  <si>
    <t>总类</t>
  </si>
  <si>
    <t>燃料费</t>
  </si>
  <si>
    <t>用掉的中间产物</t>
  </si>
  <si>
    <t>等价月矿</t>
  </si>
  <si>
    <t>剩余中间产物</t>
  </si>
  <si>
    <t>产出该中间产物所需燃料费</t>
  </si>
  <si>
    <t xml:space="preserve"> 铂</t>
  </si>
  <si>
    <t xml:space="preserve"> 锝 </t>
  </si>
  <si>
    <t xml:space="preserve"> 镝 </t>
  </si>
  <si>
    <t xml:space="preserve"> 钒 </t>
  </si>
  <si>
    <t xml:space="preserve"> 镉 </t>
  </si>
  <si>
    <t xml:space="preserve"> 铬 </t>
  </si>
  <si>
    <t xml:space="preserve"> 汞 </t>
  </si>
  <si>
    <t xml:space="preserve"> 钴 </t>
  </si>
  <si>
    <t xml:space="preserve"> 硅酸盐 </t>
  </si>
  <si>
    <t xml:space="preserve"> 铪 </t>
  </si>
  <si>
    <t xml:space="preserve"> 钕 </t>
  </si>
  <si>
    <t xml:space="preserve"> 钷 </t>
  </si>
  <si>
    <t xml:space="preserve"> 铯 </t>
  </si>
  <si>
    <t xml:space="preserve"> 烃类 </t>
  </si>
  <si>
    <t xml:space="preserve"> 钨 </t>
  </si>
  <si>
    <r>
      <t>20151214</t>
    </r>
    <r>
      <rPr>
        <sz val="11"/>
        <color rgb="FFFF0000"/>
        <rFont val="宋体"/>
        <family val="3"/>
        <charset val="134"/>
      </rPr>
      <t>拆出</t>
    </r>
    <phoneticPr fontId="16" type="noConversion"/>
  </si>
  <si>
    <r>
      <t>POS</t>
    </r>
    <r>
      <rPr>
        <sz val="11"/>
        <color theme="2" tint="-0.499984740745262"/>
        <rFont val="宋体"/>
        <family val="3"/>
        <charset val="134"/>
      </rPr>
      <t>种类</t>
    </r>
  </si>
  <si>
    <r>
      <t>C</t>
    </r>
    <r>
      <rPr>
        <sz val="11"/>
        <color theme="2" tint="-0.499984740745262"/>
        <rFont val="宋体"/>
        <family val="3"/>
        <charset val="134"/>
      </rPr>
      <t>大</t>
    </r>
    <r>
      <rPr>
        <sz val="11"/>
        <color theme="2" tint="-0.499984740745262"/>
        <rFont val="Tahoma"/>
        <family val="2"/>
      </rPr>
      <t>POS</t>
    </r>
  </si>
  <si>
    <t>采集铬</t>
    <phoneticPr fontId="16" type="noConversion"/>
  </si>
  <si>
    <r>
      <t>y</t>
    </r>
    <r>
      <rPr>
        <sz val="11"/>
        <color indexed="8"/>
        <rFont val="Tahoma"/>
        <family val="2"/>
      </rPr>
      <t>-z</t>
    </r>
    <phoneticPr fontId="16" type="noConversion"/>
  </si>
  <si>
    <r>
      <t>Y</t>
    </r>
    <r>
      <rPr>
        <sz val="11"/>
        <color indexed="8"/>
        <rFont val="Tahoma"/>
        <family val="2"/>
      </rPr>
      <t>-Z</t>
    </r>
    <phoneticPr fontId="16" type="noConversion"/>
  </si>
  <si>
    <r>
      <t>z</t>
    </r>
    <r>
      <rPr>
        <sz val="11"/>
        <color indexed="8"/>
        <rFont val="Tahoma"/>
        <family val="2"/>
      </rPr>
      <t>a0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</si>
</sst>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176" formatCode="_ * #,##0.0000_ ;_ * \-#,##0.0000_ ;_ * &quot;-&quot;????_ ;_ @_ "/>
  </numFmts>
  <fonts count="21" x14ac:knownFonts="1">
    <font>
      <sz val="11"/>
      <color indexed="8"/>
      <name val="Tahoma"/>
      <charset val="134"/>
    </font>
    <font>
      <b/>
      <sz val="11"/>
      <color indexed="8"/>
      <name val="Tahoma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0"/>
      <name val="Tahoma"/>
      <family val="2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Calibri"/>
      <family val="2"/>
    </font>
    <font>
      <sz val="11"/>
      <color indexed="22"/>
      <name val="宋体"/>
      <family val="3"/>
      <charset val="134"/>
    </font>
    <font>
      <sz val="11"/>
      <color indexed="22"/>
      <name val="Tahoma"/>
      <family val="2"/>
    </font>
    <font>
      <sz val="11"/>
      <color indexed="22"/>
      <name val="Calibri"/>
      <family val="2"/>
    </font>
    <font>
      <sz val="11"/>
      <name val="宋体"/>
      <family val="3"/>
      <charset val="134"/>
    </font>
    <font>
      <sz val="11"/>
      <name val="Tahoma"/>
      <family val="2"/>
    </font>
    <font>
      <sz val="11"/>
      <color indexed="10"/>
      <name val="宋体"/>
      <family val="3"/>
      <charset val="134"/>
    </font>
    <font>
      <sz val="10"/>
      <name val="Arial"/>
      <family val="2"/>
    </font>
    <font>
      <sz val="11"/>
      <color indexed="8"/>
      <name val="Tahoma"/>
      <family val="2"/>
    </font>
    <font>
      <sz val="9"/>
      <name val="Tahoma"/>
      <family val="2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</font>
    <font>
      <sz val="11"/>
      <color theme="2" tint="-0.499984740745262"/>
      <name val="Tahoma"/>
      <family val="2"/>
    </font>
    <font>
      <sz val="11"/>
      <color theme="2" tint="-0.499984740745262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</cellStyleXfs>
  <cellXfs count="227">
    <xf numFmtId="0" fontId="0" fillId="0" borderId="0" xfId="0" applyAlignment="1"/>
    <xf numFmtId="41" fontId="0" fillId="0" borderId="0" xfId="0" applyNumberFormat="1" applyAlignment="1"/>
    <xf numFmtId="41" fontId="0" fillId="0" borderId="1" xfId="0" applyNumberFormat="1" applyBorder="1" applyAlignment="1">
      <alignment horizontal="center" vertical="center"/>
    </xf>
    <xf numFmtId="41" fontId="1" fillId="0" borderId="0" xfId="0" applyNumberFormat="1" applyFont="1" applyAlignment="1"/>
    <xf numFmtId="0" fontId="2" fillId="0" borderId="1" xfId="3" applyBorder="1" applyAlignment="1"/>
    <xf numFmtId="0" fontId="2" fillId="0" borderId="1" xfId="3" applyFont="1" applyBorder="1" applyAlignment="1"/>
    <xf numFmtId="41" fontId="0" fillId="0" borderId="1" xfId="0" applyNumberFormat="1" applyBorder="1" applyAlignment="1"/>
    <xf numFmtId="0" fontId="0" fillId="0" borderId="1" xfId="0" applyBorder="1" applyAlignment="1"/>
    <xf numFmtId="41" fontId="1" fillId="0" borderId="1" xfId="0" applyNumberFormat="1" applyFont="1" applyBorder="1" applyAlignment="1"/>
    <xf numFmtId="41" fontId="2" fillId="2" borderId="1" xfId="3" applyNumberFormat="1" applyFill="1" applyBorder="1" applyAlignment="1"/>
    <xf numFmtId="41" fontId="2" fillId="3" borderId="0" xfId="3" applyNumberFormat="1" applyFill="1" applyBorder="1" applyAlignment="1"/>
    <xf numFmtId="41" fontId="2" fillId="3" borderId="1" xfId="3" applyNumberFormat="1" applyFill="1" applyBorder="1" applyAlignment="1"/>
    <xf numFmtId="41" fontId="3" fillId="3" borderId="1" xfId="3" applyNumberFormat="1" applyFont="1" applyFill="1" applyBorder="1" applyAlignment="1"/>
    <xf numFmtId="41" fontId="4" fillId="0" borderId="0" xfId="0" applyNumberFormat="1" applyFont="1" applyAlignment="1"/>
    <xf numFmtId="41" fontId="4" fillId="0" borderId="1" xfId="0" applyNumberFormat="1" applyFont="1" applyBorder="1" applyAlignment="1"/>
    <xf numFmtId="41" fontId="2" fillId="3" borderId="1" xfId="3" applyNumberFormat="1" applyFont="1" applyFill="1" applyBorder="1" applyAlignment="1">
      <alignment horizontal="center"/>
    </xf>
    <xf numFmtId="41" fontId="5" fillId="3" borderId="1" xfId="0" applyNumberFormat="1" applyFont="1" applyFill="1" applyBorder="1" applyAlignment="1">
      <alignment horizontal="center"/>
    </xf>
    <xf numFmtId="41" fontId="0" fillId="3" borderId="1" xfId="0" applyNumberFormat="1" applyFont="1" applyFill="1" applyBorder="1" applyAlignment="1">
      <alignment horizontal="center"/>
    </xf>
    <xf numFmtId="41" fontId="3" fillId="3" borderId="1" xfId="3" applyNumberFormat="1" applyFont="1" applyFill="1" applyBorder="1" applyAlignment="1">
      <alignment horizontal="center"/>
    </xf>
    <xf numFmtId="41" fontId="5" fillId="0" borderId="1" xfId="0" applyNumberFormat="1" applyFont="1" applyBorder="1" applyAlignment="1">
      <alignment vertical="center"/>
    </xf>
    <xf numFmtId="41" fontId="0" fillId="0" borderId="1" xfId="0" applyNumberFormat="1" applyBorder="1" applyAlignment="1">
      <alignment vertical="center"/>
    </xf>
    <xf numFmtId="0" fontId="1" fillId="0" borderId="0" xfId="0" applyNumberFormat="1" applyFont="1" applyAlignment="1"/>
    <xf numFmtId="41" fontId="0" fillId="0" borderId="0" xfId="0" applyNumberFormat="1" applyFont="1" applyAlignment="1"/>
    <xf numFmtId="0" fontId="0" fillId="0" borderId="0" xfId="0" applyFont="1" applyAlignment="1"/>
    <xf numFmtId="0" fontId="5" fillId="3" borderId="1" xfId="0" applyNumberFormat="1" applyFont="1" applyFill="1" applyBorder="1" applyAlignment="1">
      <alignment vertical="center"/>
    </xf>
    <xf numFmtId="41" fontId="5" fillId="3" borderId="1" xfId="0" applyNumberFormat="1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vertical="center"/>
    </xf>
    <xf numFmtId="41" fontId="2" fillId="3" borderId="1" xfId="3" applyNumberFormat="1" applyFont="1" applyFill="1" applyBorder="1" applyAlignment="1">
      <alignment vertical="center"/>
    </xf>
    <xf numFmtId="41" fontId="7" fillId="3" borderId="1" xfId="3" applyNumberFormat="1" applyFont="1" applyFill="1" applyBorder="1" applyAlignment="1">
      <alignment vertical="center"/>
    </xf>
    <xf numFmtId="0" fontId="2" fillId="3" borderId="1" xfId="3" applyFont="1" applyFill="1" applyBorder="1" applyAlignment="1">
      <alignment vertical="center"/>
    </xf>
    <xf numFmtId="0" fontId="7" fillId="3" borderId="1" xfId="3" applyFont="1" applyFill="1" applyBorder="1" applyAlignment="1">
      <alignment vertical="center"/>
    </xf>
    <xf numFmtId="0" fontId="2" fillId="3" borderId="1" xfId="3" applyFont="1" applyFill="1" applyBorder="1" applyAlignment="1"/>
    <xf numFmtId="41" fontId="2" fillId="3" borderId="1" xfId="3" applyNumberFormat="1" applyFont="1" applyFill="1" applyBorder="1" applyAlignment="1"/>
    <xf numFmtId="0" fontId="7" fillId="3" borderId="1" xfId="3" applyFont="1" applyFill="1" applyBorder="1" applyAlignment="1"/>
    <xf numFmtId="41" fontId="5" fillId="3" borderId="1" xfId="0" applyNumberFormat="1" applyFont="1" applyFill="1" applyBorder="1" applyAlignment="1"/>
    <xf numFmtId="41" fontId="0" fillId="3" borderId="1" xfId="0" applyNumberFormat="1" applyFont="1" applyFill="1" applyBorder="1" applyAlignment="1"/>
    <xf numFmtId="41" fontId="6" fillId="3" borderId="1" xfId="0" applyNumberFormat="1" applyFont="1" applyFill="1" applyBorder="1" applyAlignment="1"/>
    <xf numFmtId="41" fontId="5" fillId="3" borderId="1" xfId="0" applyNumberFormat="1" applyFont="1" applyFill="1" applyBorder="1" applyAlignment="1">
      <alignment vertical="center"/>
    </xf>
    <xf numFmtId="41" fontId="6" fillId="3" borderId="1" xfId="0" applyNumberFormat="1" applyFont="1" applyFill="1" applyBorder="1" applyAlignment="1">
      <alignment vertical="center"/>
    </xf>
    <xf numFmtId="41" fontId="1" fillId="3" borderId="1" xfId="0" applyNumberFormat="1" applyFont="1" applyFill="1" applyBorder="1" applyAlignment="1"/>
    <xf numFmtId="41" fontId="7" fillId="3" borderId="0" xfId="3" applyNumberFormat="1" applyFont="1" applyFill="1" applyBorder="1" applyAlignment="1">
      <alignment vertical="center"/>
    </xf>
    <xf numFmtId="41" fontId="5" fillId="3" borderId="0" xfId="0" applyNumberFormat="1" applyFont="1" applyFill="1" applyBorder="1" applyAlignment="1">
      <alignment horizontal="left" vertical="center"/>
    </xf>
    <xf numFmtId="0" fontId="5" fillId="3" borderId="1" xfId="0" applyNumberFormat="1" applyFont="1" applyFill="1" applyBorder="1" applyAlignment="1">
      <alignment horizontal="center" vertical="center"/>
    </xf>
    <xf numFmtId="41" fontId="5" fillId="3" borderId="1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vertical="center"/>
    </xf>
    <xf numFmtId="41" fontId="5" fillId="3" borderId="3" xfId="0" applyNumberFormat="1" applyFont="1" applyFill="1" applyBorder="1" applyAlignment="1">
      <alignment horizontal="left" vertical="center"/>
    </xf>
    <xf numFmtId="41" fontId="2" fillId="3" borderId="1" xfId="3" applyNumberFormat="1" applyFont="1" applyFill="1" applyBorder="1" applyAlignment="1">
      <alignment horizontal="center" vertical="center"/>
    </xf>
    <xf numFmtId="0" fontId="7" fillId="3" borderId="4" xfId="3" applyFont="1" applyFill="1" applyBorder="1" applyAlignment="1">
      <alignment vertical="center"/>
    </xf>
    <xf numFmtId="41" fontId="5" fillId="3" borderId="5" xfId="0" applyNumberFormat="1" applyFont="1" applyFill="1" applyBorder="1" applyAlignment="1">
      <alignment horizontal="left" vertical="center"/>
    </xf>
    <xf numFmtId="41" fontId="7" fillId="3" borderId="4" xfId="3" applyNumberFormat="1" applyFont="1" applyFill="1" applyBorder="1" applyAlignment="1">
      <alignment vertical="center"/>
    </xf>
    <xf numFmtId="0" fontId="2" fillId="3" borderId="1" xfId="3" applyFont="1" applyFill="1" applyBorder="1" applyAlignment="1">
      <alignment horizontal="center" vertical="center"/>
    </xf>
    <xf numFmtId="0" fontId="2" fillId="3" borderId="1" xfId="3" applyFont="1" applyFill="1" applyBorder="1" applyAlignment="1">
      <alignment horizontal="center"/>
    </xf>
    <xf numFmtId="0" fontId="2" fillId="2" borderId="1" xfId="3" applyFill="1" applyBorder="1" applyAlignment="1"/>
    <xf numFmtId="41" fontId="3" fillId="2" borderId="1" xfId="3" applyNumberFormat="1" applyFont="1" applyFill="1" applyBorder="1" applyAlignment="1"/>
    <xf numFmtId="0" fontId="2" fillId="0" borderId="1" xfId="3" applyFill="1" applyBorder="1" applyAlignment="1"/>
    <xf numFmtId="41" fontId="2" fillId="0" borderId="1" xfId="3" applyNumberFormat="1" applyFill="1" applyBorder="1" applyAlignment="1"/>
    <xf numFmtId="41" fontId="5" fillId="0" borderId="1" xfId="0" applyNumberFormat="1" applyFont="1" applyBorder="1" applyAlignment="1"/>
    <xf numFmtId="41" fontId="5" fillId="0" borderId="1" xfId="0" applyNumberFormat="1" applyFont="1" applyBorder="1" applyAlignment="1">
      <alignment horizontal="center" vertical="center"/>
    </xf>
    <xf numFmtId="41" fontId="5" fillId="0" borderId="7" xfId="0" applyNumberFormat="1" applyFont="1" applyBorder="1" applyAlignment="1"/>
    <xf numFmtId="41" fontId="5" fillId="0" borderId="1" xfId="0" applyNumberFormat="1" applyFont="1" applyBorder="1" applyAlignment="1">
      <alignment horizontal="center"/>
    </xf>
    <xf numFmtId="41" fontId="5" fillId="0" borderId="0" xfId="0" applyNumberFormat="1" applyFont="1" applyBorder="1" applyAlignment="1">
      <alignment horizontal="center" vertical="center"/>
    </xf>
    <xf numFmtId="41" fontId="0" fillId="0" borderId="0" xfId="0" applyNumberFormat="1" applyBorder="1" applyAlignment="1">
      <alignment horizontal="center" vertical="center"/>
    </xf>
    <xf numFmtId="41" fontId="5" fillId="0" borderId="0" xfId="0" applyNumberFormat="1" applyFont="1" applyBorder="1" applyAlignment="1"/>
    <xf numFmtId="41" fontId="8" fillId="0" borderId="1" xfId="0" applyNumberFormat="1" applyFont="1" applyBorder="1" applyAlignment="1">
      <alignment horizontal="center" vertical="center"/>
    </xf>
    <xf numFmtId="41" fontId="9" fillId="0" borderId="1" xfId="0" applyNumberFormat="1" applyFont="1" applyBorder="1" applyAlignment="1">
      <alignment horizontal="center" vertical="center"/>
    </xf>
    <xf numFmtId="41" fontId="8" fillId="0" borderId="1" xfId="0" applyNumberFormat="1" applyFont="1" applyBorder="1" applyAlignment="1"/>
    <xf numFmtId="41" fontId="9" fillId="0" borderId="1" xfId="0" applyNumberFormat="1" applyFont="1" applyBorder="1" applyAlignment="1"/>
    <xf numFmtId="0" fontId="10" fillId="0" borderId="1" xfId="3" applyFont="1" applyBorder="1" applyAlignment="1"/>
    <xf numFmtId="41" fontId="0" fillId="0" borderId="7" xfId="0" applyNumberFormat="1" applyBorder="1" applyAlignment="1"/>
    <xf numFmtId="41" fontId="2" fillId="0" borderId="1" xfId="3" applyNumberFormat="1" applyFont="1" applyBorder="1" applyAlignment="1"/>
    <xf numFmtId="41" fontId="2" fillId="0" borderId="1" xfId="3" applyNumberFormat="1" applyBorder="1" applyAlignment="1"/>
    <xf numFmtId="41" fontId="5" fillId="0" borderId="9" xfId="0" applyNumberFormat="1" applyFont="1" applyBorder="1" applyAlignment="1"/>
    <xf numFmtId="41" fontId="5" fillId="0" borderId="1" xfId="0" applyNumberFormat="1" applyFont="1" applyBorder="1" applyAlignment="1">
      <alignment vertical="center" wrapText="1"/>
    </xf>
    <xf numFmtId="41" fontId="5" fillId="0" borderId="6" xfId="0" applyNumberFormat="1" applyFont="1" applyBorder="1" applyAlignment="1">
      <alignment vertical="center"/>
    </xf>
    <xf numFmtId="41" fontId="5" fillId="0" borderId="0" xfId="0" applyNumberFormat="1" applyFont="1" applyBorder="1" applyAlignment="1">
      <alignment vertical="center" wrapText="1"/>
    </xf>
    <xf numFmtId="41" fontId="0" fillId="0" borderId="0" xfId="0" applyNumberFormat="1" applyBorder="1" applyAlignment="1"/>
    <xf numFmtId="41" fontId="8" fillId="0" borderId="1" xfId="0" applyNumberFormat="1" applyFont="1" applyBorder="1" applyAlignment="1">
      <alignment horizontal="center"/>
    </xf>
    <xf numFmtId="41" fontId="3" fillId="0" borderId="1" xfId="3" applyNumberFormat="1" applyFont="1" applyBorder="1" applyAlignment="1"/>
    <xf numFmtId="41" fontId="2" fillId="0" borderId="0" xfId="3" applyNumberFormat="1" applyBorder="1" applyAlignment="1"/>
    <xf numFmtId="0" fontId="0" fillId="0" borderId="0" xfId="0" applyBorder="1" applyAlignment="1"/>
    <xf numFmtId="41" fontId="5" fillId="3" borderId="0" xfId="0" applyNumberFormat="1" applyFont="1" applyFill="1" applyBorder="1" applyAlignment="1">
      <alignment horizontal="center" vertical="center"/>
    </xf>
    <xf numFmtId="41" fontId="7" fillId="3" borderId="1" xfId="3" applyNumberFormat="1" applyFont="1" applyFill="1" applyBorder="1" applyAlignment="1"/>
    <xf numFmtId="41" fontId="6" fillId="3" borderId="0" xfId="0" applyNumberFormat="1" applyFont="1" applyFill="1" applyBorder="1" applyAlignment="1">
      <alignment vertical="center"/>
    </xf>
    <xf numFmtId="0" fontId="0" fillId="3" borderId="6" xfId="0" applyFont="1" applyFill="1" applyBorder="1" applyAlignment="1"/>
    <xf numFmtId="41" fontId="5" fillId="4" borderId="5" xfId="0" applyNumberFormat="1" applyFont="1" applyFill="1" applyBorder="1" applyAlignment="1">
      <alignment horizontal="left" vertical="center"/>
    </xf>
    <xf numFmtId="41" fontId="2" fillId="4" borderId="5" xfId="3" applyNumberFormat="1" applyFont="1" applyFill="1" applyBorder="1" applyAlignment="1"/>
    <xf numFmtId="41" fontId="0" fillId="4" borderId="5" xfId="0" applyNumberFormat="1" applyFont="1" applyFill="1" applyBorder="1" applyAlignment="1"/>
    <xf numFmtId="41" fontId="2" fillId="3" borderId="5" xfId="3" applyNumberFormat="1" applyFont="1" applyFill="1" applyBorder="1" applyAlignment="1"/>
    <xf numFmtId="41" fontId="0" fillId="3" borderId="5" xfId="0" applyNumberFormat="1" applyFont="1" applyFill="1" applyBorder="1" applyAlignment="1"/>
    <xf numFmtId="0" fontId="0" fillId="0" borderId="6" xfId="0" applyFont="1" applyBorder="1" applyAlignment="1"/>
    <xf numFmtId="0" fontId="0" fillId="0" borderId="0" xfId="0" applyFont="1" applyBorder="1" applyAlignment="1"/>
    <xf numFmtId="176" fontId="5" fillId="4" borderId="5" xfId="0" applyNumberFormat="1" applyFont="1" applyFill="1" applyBorder="1" applyAlignment="1">
      <alignment horizontal="left" vertical="center"/>
    </xf>
    <xf numFmtId="0" fontId="0" fillId="4" borderId="11" xfId="0" applyFont="1" applyFill="1" applyBorder="1" applyAlignment="1"/>
    <xf numFmtId="0" fontId="0" fillId="4" borderId="0" xfId="0" applyFont="1" applyFill="1" applyBorder="1" applyAlignment="1"/>
    <xf numFmtId="176" fontId="0" fillId="4" borderId="0" xfId="0" applyNumberFormat="1" applyFont="1" applyFill="1" applyAlignment="1"/>
    <xf numFmtId="0" fontId="0" fillId="4" borderId="12" xfId="0" applyFont="1" applyFill="1" applyBorder="1" applyAlignment="1"/>
    <xf numFmtId="176" fontId="5" fillId="3" borderId="5" xfId="0" applyNumberFormat="1" applyFont="1" applyFill="1" applyBorder="1" applyAlignment="1">
      <alignment horizontal="left" vertical="center"/>
    </xf>
    <xf numFmtId="0" fontId="2" fillId="3" borderId="11" xfId="3" applyFont="1" applyFill="1" applyBorder="1" applyAlignment="1"/>
    <xf numFmtId="0" fontId="0" fillId="3" borderId="0" xfId="0" applyFont="1" applyFill="1" applyBorder="1" applyAlignment="1"/>
    <xf numFmtId="176" fontId="0" fillId="3" borderId="0" xfId="0" applyNumberFormat="1" applyFont="1" applyFill="1" applyAlignment="1"/>
    <xf numFmtId="0" fontId="2" fillId="3" borderId="12" xfId="3" applyFont="1" applyFill="1" applyBorder="1" applyAlignment="1"/>
    <xf numFmtId="0" fontId="2" fillId="4" borderId="11" xfId="3" applyFont="1" applyFill="1" applyBorder="1" applyAlignment="1"/>
    <xf numFmtId="0" fontId="2" fillId="4" borderId="12" xfId="3" applyFont="1" applyFill="1" applyBorder="1" applyAlignment="1"/>
    <xf numFmtId="0" fontId="0" fillId="3" borderId="0" xfId="0" applyFill="1" applyAlignment="1"/>
    <xf numFmtId="0" fontId="1" fillId="0" borderId="0" xfId="0" applyFont="1" applyAlignment="1"/>
    <xf numFmtId="0" fontId="2" fillId="2" borderId="0" xfId="3" applyFill="1" applyAlignment="1"/>
    <xf numFmtId="41" fontId="2" fillId="2" borderId="0" xfId="3" applyNumberFormat="1" applyFill="1" applyAlignment="1"/>
    <xf numFmtId="0" fontId="2" fillId="0" borderId="0" xfId="3" applyFill="1" applyAlignment="1"/>
    <xf numFmtId="41" fontId="2" fillId="0" borderId="0" xfId="3" applyNumberFormat="1" applyFill="1" applyAlignment="1"/>
    <xf numFmtId="0" fontId="2" fillId="5" borderId="1" xfId="3" applyFill="1" applyBorder="1" applyAlignment="1"/>
    <xf numFmtId="41" fontId="0" fillId="5" borderId="1" xfId="0" applyNumberFormat="1" applyFill="1" applyBorder="1" applyAlignment="1"/>
    <xf numFmtId="0" fontId="2" fillId="3" borderId="1" xfId="3" applyFill="1" applyBorder="1" applyAlignment="1"/>
    <xf numFmtId="41" fontId="0" fillId="3" borderId="1" xfId="0" applyNumberFormat="1" applyFill="1" applyBorder="1" applyAlignment="1"/>
    <xf numFmtId="41" fontId="2" fillId="5" borderId="1" xfId="3" applyNumberFormat="1" applyFill="1" applyBorder="1" applyAlignment="1"/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ill="1" applyAlignment="1"/>
    <xf numFmtId="0" fontId="5" fillId="2" borderId="0" xfId="0" applyFont="1" applyFill="1" applyAlignment="1"/>
    <xf numFmtId="0" fontId="0" fillId="2" borderId="0" xfId="0" applyFill="1" applyAlignment="1"/>
    <xf numFmtId="41" fontId="5" fillId="0" borderId="1" xfId="0" applyNumberFormat="1" applyFont="1" applyBorder="1" applyAlignment="1">
      <alignment wrapText="1"/>
    </xf>
    <xf numFmtId="41" fontId="0" fillId="0" borderId="1" xfId="0" applyNumberFormat="1" applyBorder="1" applyAlignment="1">
      <alignment horizontal="right" vertical="center"/>
    </xf>
    <xf numFmtId="41" fontId="5" fillId="0" borderId="1" xfId="0" applyNumberFormat="1" applyFont="1" applyBorder="1" applyAlignment="1">
      <alignment horizontal="center" wrapText="1"/>
    </xf>
    <xf numFmtId="41" fontId="0" fillId="0" borderId="1" xfId="0" applyNumberFormat="1" applyFill="1" applyBorder="1" applyAlignment="1">
      <alignment vertical="center"/>
    </xf>
    <xf numFmtId="41" fontId="2" fillId="3" borderId="6" xfId="3" applyNumberFormat="1" applyFill="1" applyBorder="1" applyAlignment="1"/>
    <xf numFmtId="41" fontId="5" fillId="0" borderId="0" xfId="0" applyNumberFormat="1" applyFont="1" applyAlignment="1"/>
    <xf numFmtId="41" fontId="5" fillId="0" borderId="1" xfId="0" applyNumberFormat="1" applyFont="1" applyBorder="1" applyAlignment="1">
      <alignment horizontal="center" vertical="center" wrapText="1"/>
    </xf>
    <xf numFmtId="41" fontId="5" fillId="0" borderId="0" xfId="0" applyNumberFormat="1" applyFont="1" applyBorder="1" applyAlignment="1">
      <alignment horizontal="center" vertical="center" wrapText="1"/>
    </xf>
    <xf numFmtId="41" fontId="0" fillId="3" borderId="0" xfId="0" applyNumberFormat="1" applyFill="1" applyAlignment="1"/>
    <xf numFmtId="41" fontId="0" fillId="3" borderId="0" xfId="0" applyNumberFormat="1" applyFill="1" applyBorder="1" applyAlignment="1"/>
    <xf numFmtId="41" fontId="2" fillId="0" borderId="0" xfId="3" applyNumberFormat="1" applyFont="1" applyBorder="1" applyAlignment="1"/>
    <xf numFmtId="41" fontId="5" fillId="0" borderId="6" xfId="0" applyNumberFormat="1" applyFont="1" applyBorder="1" applyAlignment="1">
      <alignment vertical="center" wrapText="1"/>
    </xf>
    <xf numFmtId="41" fontId="5" fillId="0" borderId="3" xfId="0" applyNumberFormat="1" applyFont="1" applyBorder="1" applyAlignment="1">
      <alignment vertical="center" wrapText="1"/>
    </xf>
    <xf numFmtId="41" fontId="2" fillId="8" borderId="1" xfId="3" applyNumberFormat="1" applyFont="1" applyFill="1" applyBorder="1" applyAlignment="1"/>
    <xf numFmtId="41" fontId="2" fillId="9" borderId="1" xfId="3" applyNumberFormat="1" applyFont="1" applyFill="1" applyBorder="1" applyAlignment="1"/>
    <xf numFmtId="41" fontId="2" fillId="10" borderId="1" xfId="3" applyNumberFormat="1" applyFont="1" applyFill="1" applyBorder="1" applyAlignment="1"/>
    <xf numFmtId="41" fontId="2" fillId="5" borderId="1" xfId="3" applyNumberFormat="1" applyFont="1" applyFill="1" applyBorder="1" applyAlignment="1"/>
    <xf numFmtId="41" fontId="2" fillId="11" borderId="1" xfId="3" applyNumberFormat="1" applyFont="1" applyFill="1" applyBorder="1" applyAlignment="1"/>
    <xf numFmtId="41" fontId="2" fillId="12" borderId="1" xfId="3" applyNumberFormat="1" applyFont="1" applyFill="1" applyBorder="1" applyAlignment="1"/>
    <xf numFmtId="41" fontId="2" fillId="13" borderId="1" xfId="3" applyNumberFormat="1" applyFont="1" applyFill="1" applyBorder="1" applyAlignment="1"/>
    <xf numFmtId="41" fontId="5" fillId="0" borderId="0" xfId="0" applyNumberFormat="1" applyFont="1" applyBorder="1" applyAlignment="1">
      <alignment vertical="center"/>
    </xf>
    <xf numFmtId="41" fontId="0" fillId="0" borderId="1" xfId="0" applyNumberFormat="1" applyBorder="1" applyAlignment="1">
      <alignment horizontal="center"/>
    </xf>
    <xf numFmtId="0" fontId="3" fillId="3" borderId="1" xfId="3" applyFont="1" applyFill="1" applyBorder="1" applyAlignment="1">
      <alignment horizontal="center"/>
    </xf>
    <xf numFmtId="41" fontId="5" fillId="0" borderId="3" xfId="0" applyNumberFormat="1" applyFont="1" applyBorder="1" applyAlignment="1">
      <alignment vertical="center"/>
    </xf>
    <xf numFmtId="41" fontId="13" fillId="3" borderId="1" xfId="0" applyNumberFormat="1" applyFont="1" applyFill="1" applyBorder="1" applyAlignment="1">
      <alignment horizontal="center" vertical="center"/>
    </xf>
    <xf numFmtId="41" fontId="4" fillId="3" borderId="1" xfId="0" applyNumberFormat="1" applyFont="1" applyFill="1" applyBorder="1" applyAlignment="1">
      <alignment horizontal="center"/>
    </xf>
    <xf numFmtId="0" fontId="0" fillId="3" borderId="0" xfId="0" applyFont="1" applyFill="1" applyAlignment="1"/>
    <xf numFmtId="41" fontId="0" fillId="3" borderId="0" xfId="0" applyNumberFormat="1" applyFont="1" applyFill="1" applyAlignment="1"/>
    <xf numFmtId="41" fontId="2" fillId="3" borderId="1" xfId="0" applyNumberFormat="1" applyFont="1" applyFill="1" applyBorder="1" applyAlignment="1"/>
    <xf numFmtId="41" fontId="0" fillId="0" borderId="1" xfId="0" applyNumberFormat="1" applyBorder="1" applyAlignment="1">
      <alignment wrapText="1"/>
    </xf>
    <xf numFmtId="41" fontId="18" fillId="0" borderId="0" xfId="0" applyNumberFormat="1" applyFont="1" applyAlignment="1"/>
    <xf numFmtId="41" fontId="19" fillId="17" borderId="0" xfId="0" applyNumberFormat="1" applyFont="1" applyFill="1" applyAlignment="1"/>
    <xf numFmtId="41" fontId="20" fillId="17" borderId="1" xfId="0" applyNumberFormat="1" applyFont="1" applyFill="1" applyBorder="1" applyAlignment="1">
      <alignment horizontal="center" vertical="center"/>
    </xf>
    <xf numFmtId="41" fontId="19" fillId="17" borderId="1" xfId="0" applyNumberFormat="1" applyFont="1" applyFill="1" applyBorder="1" applyAlignment="1">
      <alignment horizontal="center" vertical="center"/>
    </xf>
    <xf numFmtId="41" fontId="20" fillId="17" borderId="1" xfId="0" applyNumberFormat="1" applyFont="1" applyFill="1" applyBorder="1" applyAlignment="1"/>
    <xf numFmtId="41" fontId="20" fillId="17" borderId="7" xfId="0" applyNumberFormat="1" applyFont="1" applyFill="1" applyBorder="1" applyAlignment="1"/>
    <xf numFmtId="41" fontId="20" fillId="17" borderId="9" xfId="0" applyNumberFormat="1" applyFont="1" applyFill="1" applyBorder="1" applyAlignment="1"/>
    <xf numFmtId="41" fontId="19" fillId="17" borderId="1" xfId="0" applyNumberFormat="1" applyFont="1" applyFill="1" applyBorder="1" applyAlignment="1"/>
    <xf numFmtId="41" fontId="20" fillId="17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1" fontId="1" fillId="0" borderId="1" xfId="0" applyNumberFormat="1" applyFont="1" applyBorder="1" applyAlignment="1">
      <alignment horizontal="center"/>
    </xf>
    <xf numFmtId="41" fontId="5" fillId="0" borderId="1" xfId="0" applyNumberFormat="1" applyFont="1" applyBorder="1" applyAlignment="1">
      <alignment horizontal="center"/>
    </xf>
    <xf numFmtId="41" fontId="5" fillId="0" borderId="6" xfId="0" applyNumberFormat="1" applyFont="1" applyBorder="1" applyAlignment="1">
      <alignment horizontal="center" vertical="center"/>
    </xf>
    <xf numFmtId="41" fontId="5" fillId="0" borderId="8" xfId="0" applyNumberFormat="1" applyFont="1" applyBorder="1" applyAlignment="1">
      <alignment horizontal="center" vertical="center"/>
    </xf>
    <xf numFmtId="41" fontId="5" fillId="0" borderId="3" xfId="0" applyNumberFormat="1" applyFont="1" applyBorder="1" applyAlignment="1">
      <alignment horizontal="center" vertical="center"/>
    </xf>
    <xf numFmtId="41" fontId="11" fillId="6" borderId="1" xfId="0" applyNumberFormat="1" applyFont="1" applyFill="1" applyBorder="1" applyAlignment="1">
      <alignment horizontal="center" vertical="center"/>
    </xf>
    <xf numFmtId="41" fontId="5" fillId="6" borderId="1" xfId="0" applyNumberFormat="1" applyFont="1" applyFill="1" applyBorder="1" applyAlignment="1">
      <alignment horizontal="center" vertical="center"/>
    </xf>
    <xf numFmtId="41" fontId="5" fillId="7" borderId="1" xfId="0" applyNumberFormat="1" applyFont="1" applyFill="1" applyBorder="1" applyAlignment="1">
      <alignment horizontal="center" vertical="center"/>
    </xf>
    <xf numFmtId="41" fontId="0" fillId="0" borderId="0" xfId="0" applyNumberFormat="1" applyAlignment="1">
      <alignment horizontal="center"/>
    </xf>
    <xf numFmtId="41" fontId="6" fillId="0" borderId="1" xfId="0" applyNumberFormat="1" applyFont="1" applyBorder="1" applyAlignment="1">
      <alignment horizontal="center"/>
    </xf>
    <xf numFmtId="41" fontId="5" fillId="10" borderId="1" xfId="0" applyNumberFormat="1" applyFont="1" applyFill="1" applyBorder="1" applyAlignment="1">
      <alignment horizontal="center" vertical="center"/>
    </xf>
    <xf numFmtId="41" fontId="5" fillId="14" borderId="6" xfId="0" applyNumberFormat="1" applyFont="1" applyFill="1" applyBorder="1" applyAlignment="1">
      <alignment horizontal="center" vertical="center"/>
    </xf>
    <xf numFmtId="41" fontId="5" fillId="14" borderId="8" xfId="0" applyNumberFormat="1" applyFont="1" applyFill="1" applyBorder="1" applyAlignment="1">
      <alignment horizontal="center" vertical="center"/>
    </xf>
    <xf numFmtId="41" fontId="5" fillId="14" borderId="3" xfId="0" applyNumberFormat="1" applyFont="1" applyFill="1" applyBorder="1" applyAlignment="1">
      <alignment horizontal="center" vertical="center"/>
    </xf>
    <xf numFmtId="41" fontId="20" fillId="17" borderId="6" xfId="0" applyNumberFormat="1" applyFont="1" applyFill="1" applyBorder="1" applyAlignment="1">
      <alignment horizontal="center" vertical="center"/>
    </xf>
    <xf numFmtId="41" fontId="20" fillId="17" borderId="8" xfId="0" applyNumberFormat="1" applyFont="1" applyFill="1" applyBorder="1" applyAlignment="1">
      <alignment horizontal="center" vertical="center"/>
    </xf>
    <xf numFmtId="41" fontId="20" fillId="17" borderId="3" xfId="0" applyNumberFormat="1" applyFont="1" applyFill="1" applyBorder="1" applyAlignment="1">
      <alignment horizontal="center" vertical="center"/>
    </xf>
    <xf numFmtId="41" fontId="5" fillId="10" borderId="6" xfId="0" applyNumberFormat="1" applyFont="1" applyFill="1" applyBorder="1" applyAlignment="1">
      <alignment horizontal="center" vertical="center"/>
    </xf>
    <xf numFmtId="41" fontId="5" fillId="10" borderId="8" xfId="0" applyNumberFormat="1" applyFont="1" applyFill="1" applyBorder="1" applyAlignment="1">
      <alignment horizontal="center" vertical="center"/>
    </xf>
    <xf numFmtId="41" fontId="5" fillId="10" borderId="3" xfId="0" applyNumberFormat="1" applyFont="1" applyFill="1" applyBorder="1" applyAlignment="1">
      <alignment horizontal="center" vertical="center"/>
    </xf>
    <xf numFmtId="41" fontId="5" fillId="7" borderId="6" xfId="0" applyNumberFormat="1" applyFont="1" applyFill="1" applyBorder="1" applyAlignment="1">
      <alignment horizontal="center" vertical="center"/>
    </xf>
    <xf numFmtId="41" fontId="5" fillId="7" borderId="8" xfId="0" applyNumberFormat="1" applyFont="1" applyFill="1" applyBorder="1" applyAlignment="1">
      <alignment horizontal="center" vertical="center"/>
    </xf>
    <xf numFmtId="41" fontId="5" fillId="7" borderId="3" xfId="0" applyNumberFormat="1" applyFont="1" applyFill="1" applyBorder="1" applyAlignment="1">
      <alignment horizontal="center" vertical="center"/>
    </xf>
    <xf numFmtId="41" fontId="8" fillId="0" borderId="6" xfId="0" applyNumberFormat="1" applyFont="1" applyBorder="1" applyAlignment="1">
      <alignment horizontal="center" vertical="center"/>
    </xf>
    <xf numFmtId="41" fontId="8" fillId="0" borderId="8" xfId="0" applyNumberFormat="1" applyFont="1" applyBorder="1" applyAlignment="1">
      <alignment horizontal="center" vertical="center"/>
    </xf>
    <xf numFmtId="41" fontId="8" fillId="0" borderId="3" xfId="0" applyNumberFormat="1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41" fontId="0" fillId="15" borderId="1" xfId="0" applyNumberFormat="1" applyFill="1" applyBorder="1" applyAlignment="1">
      <alignment horizontal="center" vertical="center"/>
    </xf>
    <xf numFmtId="41" fontId="0" fillId="16" borderId="1" xfId="0" applyNumberFormat="1" applyFill="1" applyBorder="1" applyAlignment="1">
      <alignment horizontal="center" vertical="center"/>
    </xf>
    <xf numFmtId="41" fontId="0" fillId="5" borderId="1" xfId="0" applyNumberFormat="1" applyFill="1" applyBorder="1" applyAlignment="1">
      <alignment horizontal="center" vertical="center"/>
    </xf>
    <xf numFmtId="41" fontId="0" fillId="10" borderId="1" xfId="0" applyNumberFormat="1" applyFill="1" applyBorder="1" applyAlignment="1">
      <alignment horizontal="center" vertical="center"/>
    </xf>
    <xf numFmtId="41" fontId="12" fillId="15" borderId="1" xfId="0" applyNumberFormat="1" applyFont="1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41" fontId="0" fillId="0" borderId="6" xfId="0" applyNumberFormat="1" applyBorder="1" applyAlignment="1">
      <alignment horizontal="center" vertical="center"/>
    </xf>
    <xf numFmtId="41" fontId="0" fillId="0" borderId="8" xfId="0" applyNumberFormat="1" applyBorder="1" applyAlignment="1">
      <alignment horizontal="center" vertical="center"/>
    </xf>
    <xf numFmtId="41" fontId="0" fillId="0" borderId="3" xfId="0" applyNumberFormat="1" applyBorder="1" applyAlignment="1">
      <alignment horizontal="center" vertical="center"/>
    </xf>
    <xf numFmtId="41" fontId="19" fillId="17" borderId="6" xfId="0" applyNumberFormat="1" applyFont="1" applyFill="1" applyBorder="1" applyAlignment="1">
      <alignment horizontal="center" vertical="center"/>
    </xf>
    <xf numFmtId="41" fontId="19" fillId="17" borderId="8" xfId="0" applyNumberFormat="1" applyFont="1" applyFill="1" applyBorder="1" applyAlignment="1">
      <alignment horizontal="center" vertical="center"/>
    </xf>
    <xf numFmtId="41" fontId="19" fillId="17" borderId="3" xfId="0" applyNumberFormat="1" applyFont="1" applyFill="1" applyBorder="1" applyAlignment="1">
      <alignment horizontal="center" vertical="center"/>
    </xf>
    <xf numFmtId="41" fontId="9" fillId="0" borderId="6" xfId="0" applyNumberFormat="1" applyFont="1" applyBorder="1" applyAlignment="1">
      <alignment horizontal="center" vertical="center"/>
    </xf>
    <xf numFmtId="41" fontId="9" fillId="0" borderId="8" xfId="0" applyNumberFormat="1" applyFont="1" applyBorder="1" applyAlignment="1">
      <alignment horizontal="center" vertical="center"/>
    </xf>
    <xf numFmtId="41" fontId="9" fillId="0" borderId="3" xfId="0" applyNumberFormat="1" applyFont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 wrapText="1"/>
    </xf>
    <xf numFmtId="41" fontId="19" fillId="17" borderId="1" xfId="0" applyNumberFormat="1" applyFont="1" applyFill="1" applyBorder="1" applyAlignment="1">
      <alignment horizontal="center" vertical="center" wrapText="1"/>
    </xf>
    <xf numFmtId="41" fontId="19" fillId="17" borderId="1" xfId="0" applyNumberFormat="1" applyFont="1" applyFill="1" applyBorder="1" applyAlignment="1">
      <alignment horizontal="center" vertical="center"/>
    </xf>
    <xf numFmtId="41" fontId="9" fillId="0" borderId="1" xfId="0" applyNumberFormat="1" applyFont="1" applyBorder="1" applyAlignment="1">
      <alignment horizontal="center" vertical="center" wrapText="1"/>
    </xf>
    <xf numFmtId="41" fontId="9" fillId="0" borderId="1" xfId="0" applyNumberFormat="1" applyFont="1" applyBorder="1" applyAlignment="1">
      <alignment horizontal="center" vertical="center"/>
    </xf>
    <xf numFmtId="41" fontId="20" fillId="17" borderId="1" xfId="0" applyNumberFormat="1" applyFont="1" applyFill="1" applyBorder="1" applyAlignment="1">
      <alignment horizontal="center" vertical="center"/>
    </xf>
    <xf numFmtId="41" fontId="8" fillId="0" borderId="1" xfId="0" applyNumberFormat="1" applyFont="1" applyBorder="1" applyAlignment="1">
      <alignment horizontal="center" vertical="center"/>
    </xf>
    <xf numFmtId="41" fontId="5" fillId="0" borderId="6" xfId="0" applyNumberFormat="1" applyFont="1" applyBorder="1" applyAlignment="1">
      <alignment horizontal="center" vertical="center" wrapText="1"/>
    </xf>
    <xf numFmtId="41" fontId="5" fillId="0" borderId="8" xfId="0" applyNumberFormat="1" applyFont="1" applyBorder="1" applyAlignment="1">
      <alignment horizontal="center" vertical="center" wrapText="1"/>
    </xf>
    <xf numFmtId="41" fontId="0" fillId="0" borderId="8" xfId="0" applyNumberFormat="1" applyBorder="1" applyAlignment="1">
      <alignment horizontal="center"/>
    </xf>
    <xf numFmtId="41" fontId="5" fillId="0" borderId="1" xfId="0" applyNumberFormat="1" applyFont="1" applyBorder="1" applyAlignment="1">
      <alignment horizontal="center" vertical="center" wrapText="1"/>
    </xf>
    <xf numFmtId="41" fontId="0" fillId="0" borderId="1" xfId="0" applyNumberFormat="1" applyBorder="1" applyAlignment="1">
      <alignment horizontal="center"/>
    </xf>
    <xf numFmtId="41" fontId="5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4" borderId="10" xfId="0" applyNumberFormat="1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  <xf numFmtId="0" fontId="7" fillId="3" borderId="10" xfId="3" applyFont="1" applyFill="1" applyBorder="1" applyAlignment="1">
      <alignment horizontal="center" vertical="center"/>
    </xf>
    <xf numFmtId="41" fontId="7" fillId="4" borderId="4" xfId="3" applyNumberFormat="1" applyFont="1" applyFill="1" applyBorder="1" applyAlignment="1">
      <alignment horizontal="center" vertical="center"/>
    </xf>
    <xf numFmtId="41" fontId="7" fillId="4" borderId="10" xfId="3" applyNumberFormat="1" applyFont="1" applyFill="1" applyBorder="1" applyAlignment="1">
      <alignment horizontal="center" vertical="center"/>
    </xf>
    <xf numFmtId="41" fontId="7" fillId="3" borderId="4" xfId="3" applyNumberFormat="1" applyFont="1" applyFill="1" applyBorder="1" applyAlignment="1">
      <alignment horizontal="center" vertical="center"/>
    </xf>
    <xf numFmtId="41" fontId="7" fillId="3" borderId="10" xfId="3" applyNumberFormat="1" applyFont="1" applyFill="1" applyBorder="1" applyAlignment="1">
      <alignment horizontal="center" vertical="center"/>
    </xf>
    <xf numFmtId="41" fontId="15" fillId="0" borderId="0" xfId="0" applyNumberFormat="1" applyFont="1" applyAlignment="1"/>
  </cellXfs>
  <cellStyles count="5">
    <cellStyle name="常规" xfId="0" builtinId="0"/>
    <cellStyle name="常规 2" xfId="2"/>
    <cellStyle name="常规 3" xfId="1"/>
    <cellStyle name="常规 4" xfId="3"/>
    <cellStyle name="常规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9"/>
  <sheetViews>
    <sheetView workbookViewId="0">
      <selection activeCell="E19" sqref="E19"/>
    </sheetView>
  </sheetViews>
  <sheetFormatPr defaultColWidth="9" defaultRowHeight="14.25" x14ac:dyDescent="0.2"/>
  <cols>
    <col min="2" max="2" width="14.875" style="1" customWidth="1"/>
    <col min="3" max="3" width="16.75" style="1" customWidth="1"/>
    <col min="4" max="4" width="20.25" style="1" customWidth="1"/>
    <col min="5" max="5" width="28" style="1" customWidth="1"/>
    <col min="6" max="6" width="44.5" style="1" customWidth="1"/>
    <col min="7" max="7" width="15.625" style="1" customWidth="1"/>
    <col min="8" max="8" width="9" style="1"/>
    <col min="9" max="9" width="24.75" style="1" customWidth="1"/>
    <col min="12" max="12" width="19.375" customWidth="1"/>
  </cols>
  <sheetData>
    <row r="2" spans="1:12" x14ac:dyDescent="0.2">
      <c r="A2" s="158" t="s">
        <v>0</v>
      </c>
      <c r="B2" s="2"/>
      <c r="C2" s="2" t="s">
        <v>1</v>
      </c>
      <c r="D2" s="2" t="s">
        <v>2</v>
      </c>
      <c r="E2" s="2" t="s">
        <v>3</v>
      </c>
      <c r="F2" s="6" t="s">
        <v>4</v>
      </c>
      <c r="H2" s="159" t="s">
        <v>5</v>
      </c>
      <c r="I2" s="19" t="s">
        <v>6</v>
      </c>
      <c r="J2" s="20">
        <f>750*24*30</f>
        <v>540000</v>
      </c>
      <c r="K2" s="6">
        <v>13951</v>
      </c>
      <c r="L2" s="6">
        <f>J2*K2</f>
        <v>7533540000</v>
      </c>
    </row>
    <row r="3" spans="1:12" x14ac:dyDescent="0.2">
      <c r="A3" s="158"/>
      <c r="B3" s="2" t="s">
        <v>7</v>
      </c>
      <c r="C3" s="2">
        <v>290000</v>
      </c>
      <c r="D3" s="2"/>
      <c r="E3" s="2">
        <f>C3*D3</f>
        <v>0</v>
      </c>
      <c r="F3" s="6"/>
      <c r="H3" s="160"/>
      <c r="I3" s="19" t="s">
        <v>8</v>
      </c>
      <c r="J3" s="20">
        <f>300*24*30*2</f>
        <v>432000</v>
      </c>
      <c r="K3" s="6">
        <v>26002</v>
      </c>
      <c r="L3" s="6">
        <f t="shared" ref="L3:L10" si="0">J3*K3</f>
        <v>11232864000</v>
      </c>
    </row>
    <row r="4" spans="1:12" x14ac:dyDescent="0.2">
      <c r="A4" s="158"/>
      <c r="B4" s="2" t="s">
        <v>9</v>
      </c>
      <c r="C4" s="2">
        <v>450000</v>
      </c>
      <c r="D4" s="2"/>
      <c r="E4" s="2">
        <f t="shared" ref="E4:E18" si="1">C4*D4</f>
        <v>0</v>
      </c>
      <c r="F4" s="6"/>
      <c r="H4" s="160"/>
      <c r="I4" s="19" t="s">
        <v>10</v>
      </c>
      <c r="J4" s="20">
        <f>6000*24*30*2</f>
        <v>8640000</v>
      </c>
      <c r="K4" s="6">
        <v>634</v>
      </c>
      <c r="L4" s="6">
        <f t="shared" si="0"/>
        <v>5477760000</v>
      </c>
    </row>
    <row r="5" spans="1:12" x14ac:dyDescent="0.2">
      <c r="A5" s="158"/>
      <c r="B5" s="2" t="s">
        <v>11</v>
      </c>
      <c r="C5" s="2">
        <v>220000</v>
      </c>
      <c r="D5" s="2"/>
      <c r="E5" s="2">
        <f t="shared" si="1"/>
        <v>0</v>
      </c>
      <c r="F5" s="6"/>
      <c r="H5" s="160"/>
      <c r="I5" s="19" t="s">
        <v>12</v>
      </c>
      <c r="J5" s="20">
        <f>10000*24*30*2</f>
        <v>14400000</v>
      </c>
      <c r="K5" s="6">
        <v>399</v>
      </c>
      <c r="L5" s="6">
        <f t="shared" si="0"/>
        <v>5745600000</v>
      </c>
    </row>
    <row r="6" spans="1:12" x14ac:dyDescent="0.2">
      <c r="A6" s="158"/>
      <c r="B6" s="2" t="s">
        <v>13</v>
      </c>
      <c r="C6" s="2">
        <v>220000</v>
      </c>
      <c r="D6" s="2"/>
      <c r="E6" s="2">
        <f t="shared" si="1"/>
        <v>0</v>
      </c>
      <c r="F6" s="6"/>
      <c r="H6" s="160"/>
      <c r="I6" s="19" t="s">
        <v>14</v>
      </c>
      <c r="J6" s="20">
        <f>200*24*30</f>
        <v>144000</v>
      </c>
      <c r="K6" s="6">
        <v>91018</v>
      </c>
      <c r="L6" s="6">
        <f t="shared" si="0"/>
        <v>13106592000</v>
      </c>
    </row>
    <row r="7" spans="1:12" x14ac:dyDescent="0.2">
      <c r="A7" s="158"/>
      <c r="B7" s="2" t="s">
        <v>15</v>
      </c>
      <c r="C7" s="2">
        <v>420000</v>
      </c>
      <c r="D7" s="2"/>
      <c r="E7" s="2">
        <f t="shared" si="1"/>
        <v>0</v>
      </c>
      <c r="F7" s="6"/>
      <c r="H7" s="160"/>
      <c r="I7" s="19" t="s">
        <v>16</v>
      </c>
      <c r="J7" s="20">
        <f>2200*24*30*2</f>
        <v>3168000</v>
      </c>
      <c r="K7" s="6">
        <v>3639</v>
      </c>
      <c r="L7" s="6">
        <f t="shared" si="0"/>
        <v>11528352000</v>
      </c>
    </row>
    <row r="8" spans="1:12" x14ac:dyDescent="0.2">
      <c r="A8" s="158"/>
      <c r="B8" s="2" t="s">
        <v>17</v>
      </c>
      <c r="C8" s="2">
        <v>210000</v>
      </c>
      <c r="D8" s="2"/>
      <c r="E8" s="2">
        <f t="shared" si="1"/>
        <v>0</v>
      </c>
      <c r="F8" s="6"/>
      <c r="H8" s="160"/>
      <c r="I8" s="19" t="s">
        <v>18</v>
      </c>
      <c r="J8" s="20">
        <f>1500*24*30*2</f>
        <v>2160000</v>
      </c>
      <c r="K8" s="6">
        <v>5212</v>
      </c>
      <c r="L8" s="6">
        <f t="shared" si="0"/>
        <v>11257920000</v>
      </c>
    </row>
    <row r="9" spans="1:12" x14ac:dyDescent="0.2">
      <c r="A9" s="158"/>
      <c r="B9" s="2" t="s">
        <v>19</v>
      </c>
      <c r="C9" s="2">
        <v>360000</v>
      </c>
      <c r="D9" s="2"/>
      <c r="E9" s="2">
        <f t="shared" si="1"/>
        <v>0</v>
      </c>
      <c r="F9" s="6"/>
      <c r="H9" s="160"/>
      <c r="I9" s="19" t="s">
        <v>20</v>
      </c>
      <c r="J9" s="20">
        <f>10000*24*30*2</f>
        <v>14400000</v>
      </c>
      <c r="K9" s="6">
        <v>402</v>
      </c>
      <c r="L9" s="6">
        <f t="shared" si="0"/>
        <v>5788800000</v>
      </c>
    </row>
    <row r="10" spans="1:12" x14ac:dyDescent="0.2">
      <c r="A10" s="158"/>
      <c r="B10" s="2" t="s">
        <v>21</v>
      </c>
      <c r="C10" s="2">
        <v>360000</v>
      </c>
      <c r="D10" s="2"/>
      <c r="E10" s="2">
        <f t="shared" si="1"/>
        <v>0</v>
      </c>
      <c r="F10" s="6"/>
      <c r="H10" s="160"/>
      <c r="I10" s="19" t="s">
        <v>22</v>
      </c>
      <c r="J10" s="20">
        <f>400*24*30</f>
        <v>288000</v>
      </c>
      <c r="K10" s="6">
        <v>33901</v>
      </c>
      <c r="L10" s="6">
        <f t="shared" si="0"/>
        <v>9763488000</v>
      </c>
    </row>
    <row r="11" spans="1:12" x14ac:dyDescent="0.2">
      <c r="A11" s="158"/>
      <c r="B11" s="2" t="s">
        <v>23</v>
      </c>
      <c r="C11" s="2">
        <v>230000</v>
      </c>
      <c r="D11" s="2"/>
      <c r="E11" s="2">
        <f t="shared" si="1"/>
        <v>0</v>
      </c>
      <c r="F11" s="6"/>
      <c r="H11" s="160"/>
      <c r="I11" s="6"/>
      <c r="J11" s="6"/>
      <c r="K11" s="6"/>
      <c r="L11" s="6">
        <f>SUM(L2:L10)</f>
        <v>81434916000</v>
      </c>
    </row>
    <row r="12" spans="1:12" x14ac:dyDescent="0.2">
      <c r="A12" s="158"/>
      <c r="B12" s="2" t="s">
        <v>24</v>
      </c>
      <c r="C12" s="2">
        <v>360000</v>
      </c>
      <c r="D12" s="2"/>
      <c r="E12" s="2">
        <f t="shared" si="1"/>
        <v>0</v>
      </c>
      <c r="F12" s="6"/>
      <c r="H12" s="161"/>
      <c r="I12" s="6"/>
      <c r="J12" s="6"/>
      <c r="K12" s="6"/>
      <c r="L12" s="6">
        <f>L11*5</f>
        <v>407174580000</v>
      </c>
    </row>
    <row r="13" spans="1:12" x14ac:dyDescent="0.2">
      <c r="A13" s="158"/>
      <c r="B13" s="2" t="s">
        <v>25</v>
      </c>
      <c r="C13" s="2">
        <v>260000</v>
      </c>
      <c r="D13" s="2"/>
      <c r="E13" s="2">
        <f t="shared" si="1"/>
        <v>0</v>
      </c>
      <c r="F13" s="6"/>
    </row>
    <row r="14" spans="1:12" x14ac:dyDescent="0.2">
      <c r="A14" s="158"/>
      <c r="B14" s="2" t="s">
        <v>26</v>
      </c>
      <c r="C14" s="2">
        <v>100000</v>
      </c>
      <c r="D14" s="2"/>
      <c r="E14" s="2">
        <f t="shared" si="1"/>
        <v>0</v>
      </c>
      <c r="F14" s="6"/>
    </row>
    <row r="15" spans="1:12" x14ac:dyDescent="0.2">
      <c r="A15" s="158"/>
      <c r="B15" s="2" t="s">
        <v>27</v>
      </c>
      <c r="C15" s="2">
        <v>1080000</v>
      </c>
      <c r="D15" s="2"/>
      <c r="E15" s="2">
        <f t="shared" si="1"/>
        <v>0</v>
      </c>
      <c r="F15" s="6"/>
    </row>
    <row r="16" spans="1:12" x14ac:dyDescent="0.2">
      <c r="A16" s="158"/>
      <c r="B16" s="2" t="s">
        <v>28</v>
      </c>
      <c r="C16" s="2">
        <v>600000</v>
      </c>
      <c r="D16" s="2"/>
      <c r="E16" s="2">
        <f t="shared" si="1"/>
        <v>0</v>
      </c>
      <c r="F16" s="6"/>
    </row>
    <row r="17" spans="1:6" x14ac:dyDescent="0.2">
      <c r="A17" s="158"/>
      <c r="B17" s="2" t="s">
        <v>29</v>
      </c>
      <c r="C17" s="2">
        <v>360000</v>
      </c>
      <c r="D17" s="2"/>
      <c r="E17" s="2">
        <f t="shared" si="1"/>
        <v>0</v>
      </c>
      <c r="F17" s="6"/>
    </row>
    <row r="18" spans="1:6" x14ac:dyDescent="0.2">
      <c r="A18" s="158"/>
      <c r="B18" s="2" t="s">
        <v>30</v>
      </c>
      <c r="C18" s="2">
        <v>330000</v>
      </c>
      <c r="D18" s="2"/>
      <c r="E18" s="2">
        <f t="shared" si="1"/>
        <v>0</v>
      </c>
      <c r="F18" s="6"/>
    </row>
    <row r="19" spans="1:6" ht="28.5" x14ac:dyDescent="0.2">
      <c r="A19" s="158"/>
      <c r="B19" s="2" t="s">
        <v>31</v>
      </c>
      <c r="C19" s="2"/>
      <c r="D19" s="2"/>
      <c r="E19" s="2">
        <v>62320405000</v>
      </c>
      <c r="F19" s="148" t="s">
        <v>32</v>
      </c>
    </row>
    <row r="20" spans="1:6" x14ac:dyDescent="0.2">
      <c r="A20" s="158"/>
      <c r="B20" s="2" t="s">
        <v>33</v>
      </c>
      <c r="C20" s="2">
        <v>215000</v>
      </c>
      <c r="D20" s="2"/>
      <c r="E20" s="2">
        <f t="shared" ref="E20:E37" si="2">C20*D20</f>
        <v>0</v>
      </c>
      <c r="F20" s="6"/>
    </row>
    <row r="21" spans="1:6" x14ac:dyDescent="0.2">
      <c r="A21" s="158"/>
      <c r="B21" s="2" t="s">
        <v>34</v>
      </c>
      <c r="C21" s="2">
        <v>215000</v>
      </c>
      <c r="D21" s="2">
        <v>15011</v>
      </c>
      <c r="E21" s="2">
        <f t="shared" si="2"/>
        <v>3227365000</v>
      </c>
      <c r="F21" s="6"/>
    </row>
    <row r="22" spans="1:6" x14ac:dyDescent="0.2">
      <c r="A22" s="158"/>
      <c r="B22" s="2" t="s">
        <v>35</v>
      </c>
      <c r="C22" s="2">
        <v>135000</v>
      </c>
      <c r="D22" s="2">
        <v>32603</v>
      </c>
      <c r="E22" s="2">
        <f t="shared" si="2"/>
        <v>4401405000</v>
      </c>
      <c r="F22" s="6"/>
    </row>
    <row r="23" spans="1:6" x14ac:dyDescent="0.2">
      <c r="A23" s="158"/>
      <c r="B23" s="2" t="s">
        <v>36</v>
      </c>
      <c r="C23" s="2">
        <v>330000</v>
      </c>
      <c r="D23" s="2">
        <v>8000</v>
      </c>
      <c r="E23" s="2">
        <f t="shared" si="2"/>
        <v>2640000000</v>
      </c>
      <c r="F23" s="6"/>
    </row>
    <row r="24" spans="1:6" x14ac:dyDescent="0.2">
      <c r="A24" s="158"/>
      <c r="B24" s="2" t="s">
        <v>37</v>
      </c>
      <c r="C24" s="2">
        <v>330000</v>
      </c>
      <c r="D24" s="2">
        <v>14811</v>
      </c>
      <c r="E24" s="2">
        <f t="shared" si="2"/>
        <v>4887630000</v>
      </c>
      <c r="F24" s="6"/>
    </row>
    <row r="25" spans="1:6" x14ac:dyDescent="0.2">
      <c r="A25" s="158"/>
      <c r="B25" s="2" t="s">
        <v>38</v>
      </c>
      <c r="C25" s="2">
        <v>330000</v>
      </c>
      <c r="D25" s="2">
        <v>12482</v>
      </c>
      <c r="E25" s="2">
        <f t="shared" si="2"/>
        <v>4119060000</v>
      </c>
      <c r="F25" s="6"/>
    </row>
    <row r="26" spans="1:6" x14ac:dyDescent="0.2">
      <c r="A26" s="158"/>
      <c r="B26" s="2" t="s">
        <v>39</v>
      </c>
      <c r="C26" s="2">
        <v>195000</v>
      </c>
      <c r="D26" s="2">
        <v>17195</v>
      </c>
      <c r="E26" s="2">
        <f t="shared" si="2"/>
        <v>3353025000</v>
      </c>
      <c r="F26" s="6"/>
    </row>
    <row r="27" spans="1:6" x14ac:dyDescent="0.2">
      <c r="A27" s="158"/>
      <c r="B27" s="2" t="s">
        <v>40</v>
      </c>
      <c r="C27" s="2">
        <v>245000</v>
      </c>
      <c r="D27" s="2">
        <v>27000</v>
      </c>
      <c r="E27" s="2">
        <f t="shared" si="2"/>
        <v>6615000000</v>
      </c>
      <c r="F27" s="6"/>
    </row>
    <row r="28" spans="1:6" x14ac:dyDescent="0.2">
      <c r="A28" s="158"/>
      <c r="B28" s="2" t="s">
        <v>41</v>
      </c>
      <c r="C28" s="2">
        <v>430000</v>
      </c>
      <c r="D28" s="2">
        <v>14350</v>
      </c>
      <c r="E28" s="2">
        <f t="shared" si="2"/>
        <v>6170500000</v>
      </c>
      <c r="F28" s="6"/>
    </row>
    <row r="29" spans="1:6" x14ac:dyDescent="0.2">
      <c r="A29" s="158"/>
      <c r="B29" s="2" t="s">
        <v>42</v>
      </c>
      <c r="C29" s="2">
        <v>360000</v>
      </c>
      <c r="D29" s="2">
        <v>18616</v>
      </c>
      <c r="E29" s="2">
        <f t="shared" si="2"/>
        <v>6701760000</v>
      </c>
      <c r="F29" s="6"/>
    </row>
    <row r="30" spans="1:6" x14ac:dyDescent="0.2">
      <c r="A30" s="158"/>
      <c r="B30" s="2" t="s">
        <v>36</v>
      </c>
      <c r="C30" s="2">
        <v>360000</v>
      </c>
      <c r="D30" s="2">
        <v>8000</v>
      </c>
      <c r="E30" s="2">
        <f t="shared" si="2"/>
        <v>2880000000</v>
      </c>
      <c r="F30" s="6"/>
    </row>
    <row r="31" spans="1:6" x14ac:dyDescent="0.2">
      <c r="A31" s="158"/>
      <c r="B31" s="2" t="s">
        <v>43</v>
      </c>
      <c r="C31" s="2">
        <v>550000</v>
      </c>
      <c r="D31" s="2">
        <v>6000</v>
      </c>
      <c r="E31" s="2">
        <f t="shared" si="2"/>
        <v>3300000000</v>
      </c>
      <c r="F31" s="6"/>
    </row>
    <row r="32" spans="1:6" x14ac:dyDescent="0.2">
      <c r="A32" s="158"/>
      <c r="B32" s="2" t="s">
        <v>37</v>
      </c>
      <c r="C32" s="2">
        <v>360000</v>
      </c>
      <c r="D32" s="2">
        <v>14811</v>
      </c>
      <c r="E32" s="2">
        <f t="shared" si="2"/>
        <v>5331960000</v>
      </c>
      <c r="F32" s="6"/>
    </row>
    <row r="33" spans="1:6" x14ac:dyDescent="0.2">
      <c r="A33" s="158"/>
      <c r="B33" s="2" t="s">
        <v>44</v>
      </c>
      <c r="C33" s="2">
        <v>150000</v>
      </c>
      <c r="D33" s="2">
        <v>6220</v>
      </c>
      <c r="E33" s="2">
        <f t="shared" si="2"/>
        <v>933000000</v>
      </c>
      <c r="F33" s="6"/>
    </row>
    <row r="34" spans="1:6" x14ac:dyDescent="0.2">
      <c r="A34" s="158"/>
      <c r="B34" s="2" t="s">
        <v>38</v>
      </c>
      <c r="C34" s="2">
        <v>130000</v>
      </c>
      <c r="D34" s="2">
        <v>12482</v>
      </c>
      <c r="E34" s="2">
        <f t="shared" si="2"/>
        <v>1622660000</v>
      </c>
      <c r="F34" s="6"/>
    </row>
    <row r="35" spans="1:6" x14ac:dyDescent="0.2">
      <c r="A35" s="158"/>
      <c r="B35" s="2" t="s">
        <v>45</v>
      </c>
      <c r="C35" s="2">
        <v>360000</v>
      </c>
      <c r="D35" s="2">
        <v>5264</v>
      </c>
      <c r="E35" s="2">
        <f t="shared" si="2"/>
        <v>1895040000</v>
      </c>
      <c r="F35" s="6"/>
    </row>
    <row r="36" spans="1:6" x14ac:dyDescent="0.2">
      <c r="A36" s="158"/>
      <c r="B36" s="2" t="s">
        <v>46</v>
      </c>
      <c r="C36" s="2">
        <v>360000</v>
      </c>
      <c r="D36" s="2">
        <v>17195</v>
      </c>
      <c r="E36" s="2">
        <f t="shared" si="2"/>
        <v>6190200000</v>
      </c>
      <c r="F36" s="6"/>
    </row>
    <row r="37" spans="1:6" x14ac:dyDescent="0.2">
      <c r="A37" s="158"/>
      <c r="B37" s="2" t="s">
        <v>47</v>
      </c>
      <c r="C37" s="2">
        <v>720000</v>
      </c>
      <c r="D37" s="2">
        <v>6000</v>
      </c>
      <c r="E37" s="2">
        <f t="shared" si="2"/>
        <v>4320000000</v>
      </c>
      <c r="F37" s="6"/>
    </row>
    <row r="38" spans="1:6" x14ac:dyDescent="0.2">
      <c r="A38" s="158"/>
      <c r="B38" s="6" t="s">
        <v>48</v>
      </c>
      <c r="C38" s="6"/>
      <c r="D38" s="6"/>
      <c r="E38" s="6"/>
      <c r="F38" s="6"/>
    </row>
    <row r="39" spans="1:6" x14ac:dyDescent="0.2">
      <c r="A39" s="158"/>
      <c r="B39" s="6" t="s">
        <v>49</v>
      </c>
      <c r="C39" s="6">
        <f>30*24*30*5*8</f>
        <v>864000</v>
      </c>
      <c r="D39" s="6">
        <v>56000</v>
      </c>
      <c r="E39" s="6">
        <f>C39*D39</f>
        <v>48384000000</v>
      </c>
      <c r="F39" s="6"/>
    </row>
    <row r="40" spans="1:6" x14ac:dyDescent="0.2">
      <c r="A40" s="158"/>
      <c r="B40" s="6" t="s">
        <v>50</v>
      </c>
      <c r="C40" s="6">
        <f>30*24*30*5*7</f>
        <v>756000</v>
      </c>
      <c r="D40" s="6">
        <v>50000</v>
      </c>
      <c r="E40" s="6">
        <f t="shared" ref="E40:E41" si="3">C40*D40</f>
        <v>37800000000</v>
      </c>
      <c r="F40" s="6"/>
    </row>
    <row r="41" spans="1:6" x14ac:dyDescent="0.2">
      <c r="A41" s="158"/>
      <c r="B41" s="6" t="s">
        <v>51</v>
      </c>
      <c r="C41" s="6">
        <f>15*24*30*5*8</f>
        <v>432000</v>
      </c>
      <c r="D41" s="6">
        <v>50000</v>
      </c>
      <c r="E41" s="6">
        <f t="shared" si="3"/>
        <v>21600000000</v>
      </c>
      <c r="F41" s="6"/>
    </row>
    <row r="42" spans="1:6" x14ac:dyDescent="0.2">
      <c r="A42" s="158"/>
      <c r="B42" s="6"/>
      <c r="C42" s="6"/>
      <c r="D42" s="6"/>
      <c r="E42" s="6">
        <f>SUM(E3:E41)</f>
        <v>238693010000</v>
      </c>
      <c r="F42" s="6" t="s">
        <v>52</v>
      </c>
    </row>
    <row r="46" spans="1:6" x14ac:dyDescent="0.2">
      <c r="A46" s="158" t="s">
        <v>53</v>
      </c>
      <c r="B46" s="6" t="s">
        <v>54</v>
      </c>
      <c r="C46" s="6"/>
      <c r="D46" s="6"/>
      <c r="E46" s="6"/>
      <c r="F46" s="6"/>
    </row>
    <row r="47" spans="1:6" x14ac:dyDescent="0.2">
      <c r="A47" s="158"/>
      <c r="B47" s="6" t="s">
        <v>55</v>
      </c>
      <c r="C47" s="6" t="s">
        <v>1</v>
      </c>
      <c r="D47" s="6"/>
      <c r="E47" s="6"/>
      <c r="F47" s="6"/>
    </row>
    <row r="48" spans="1:6" ht="15" x14ac:dyDescent="0.25">
      <c r="A48" s="158"/>
      <c r="B48" s="4" t="s">
        <v>24</v>
      </c>
      <c r="C48" s="4">
        <v>10000</v>
      </c>
      <c r="D48" s="6"/>
      <c r="E48" s="6"/>
      <c r="F48" s="6"/>
    </row>
    <row r="49" spans="1:6" ht="15" x14ac:dyDescent="0.25">
      <c r="A49" s="158"/>
      <c r="B49" s="4" t="s">
        <v>56</v>
      </c>
      <c r="C49" s="4">
        <v>170000</v>
      </c>
      <c r="D49" s="6"/>
      <c r="E49" s="6"/>
      <c r="F49" s="6"/>
    </row>
    <row r="50" spans="1:6" ht="15" x14ac:dyDescent="0.25">
      <c r="A50" s="158"/>
      <c r="B50" s="4" t="s">
        <v>57</v>
      </c>
      <c r="C50" s="4">
        <v>140000</v>
      </c>
      <c r="D50" s="6"/>
      <c r="E50" s="6"/>
      <c r="F50" s="6"/>
    </row>
    <row r="51" spans="1:6" ht="15" x14ac:dyDescent="0.25">
      <c r="A51" s="158"/>
      <c r="B51" s="4" t="s">
        <v>58</v>
      </c>
      <c r="C51" s="4">
        <v>390000</v>
      </c>
      <c r="D51" s="6"/>
      <c r="E51" s="6"/>
      <c r="F51" s="6"/>
    </row>
    <row r="52" spans="1:6" ht="15" x14ac:dyDescent="0.25">
      <c r="A52" s="158"/>
      <c r="B52" s="4" t="s">
        <v>59</v>
      </c>
      <c r="C52" s="4">
        <v>10000</v>
      </c>
      <c r="D52" s="6"/>
      <c r="E52" s="6"/>
      <c r="F52" s="6"/>
    </row>
    <row r="53" spans="1:6" ht="15" x14ac:dyDescent="0.25">
      <c r="A53" s="158"/>
      <c r="B53" s="4" t="s">
        <v>60</v>
      </c>
      <c r="C53" s="4">
        <v>50000</v>
      </c>
      <c r="D53" s="6"/>
      <c r="E53" s="6"/>
      <c r="F53" s="6"/>
    </row>
    <row r="54" spans="1:6" ht="15" x14ac:dyDescent="0.25">
      <c r="A54" s="158"/>
      <c r="B54" s="4" t="s">
        <v>61</v>
      </c>
      <c r="C54" s="4">
        <v>210000</v>
      </c>
      <c r="D54" s="6"/>
      <c r="E54" s="6"/>
      <c r="F54" s="6"/>
    </row>
    <row r="55" spans="1:6" ht="15" x14ac:dyDescent="0.25">
      <c r="A55" s="158"/>
      <c r="B55" s="4" t="s">
        <v>62</v>
      </c>
      <c r="C55" s="4">
        <v>480000</v>
      </c>
      <c r="D55" s="6"/>
      <c r="E55" s="6"/>
      <c r="F55" s="6"/>
    </row>
    <row r="56" spans="1:6" ht="15" x14ac:dyDescent="0.25">
      <c r="A56" s="158"/>
      <c r="B56" s="4" t="s">
        <v>63</v>
      </c>
      <c r="C56" s="4">
        <v>280000</v>
      </c>
      <c r="D56" s="6"/>
      <c r="E56" s="6"/>
      <c r="F56" s="6"/>
    </row>
    <row r="57" spans="1:6" ht="15" x14ac:dyDescent="0.25">
      <c r="A57" s="158"/>
      <c r="B57" s="4" t="s">
        <v>64</v>
      </c>
      <c r="C57" s="4">
        <v>960000</v>
      </c>
      <c r="D57" s="6"/>
      <c r="E57" s="6"/>
      <c r="F57" s="6"/>
    </row>
    <row r="58" spans="1:6" ht="29.25" x14ac:dyDescent="0.25">
      <c r="A58" s="158"/>
      <c r="B58" s="4" t="s">
        <v>31</v>
      </c>
      <c r="C58" s="4"/>
      <c r="D58" s="6"/>
      <c r="E58" s="6">
        <v>29236020000</v>
      </c>
      <c r="F58" s="148" t="s">
        <v>65</v>
      </c>
    </row>
    <row r="59" spans="1:6" ht="15" x14ac:dyDescent="0.25">
      <c r="A59" s="158"/>
      <c r="B59" s="4"/>
      <c r="C59" s="4"/>
      <c r="D59" s="6"/>
      <c r="E59" s="6"/>
      <c r="F59" s="6"/>
    </row>
    <row r="60" spans="1:6" ht="15" x14ac:dyDescent="0.25">
      <c r="A60" s="158"/>
      <c r="B60" s="4"/>
      <c r="C60" s="4"/>
      <c r="D60" s="6"/>
      <c r="E60" s="6"/>
      <c r="F60" s="6"/>
    </row>
    <row r="61" spans="1:6" x14ac:dyDescent="0.2">
      <c r="A61" s="158"/>
      <c r="B61" s="6"/>
      <c r="C61" s="6"/>
      <c r="D61" s="6"/>
      <c r="E61" s="6"/>
      <c r="F61" s="6"/>
    </row>
    <row r="62" spans="1:6" x14ac:dyDescent="0.2">
      <c r="A62" s="158"/>
      <c r="B62" s="6" t="s">
        <v>66</v>
      </c>
      <c r="C62" s="6"/>
      <c r="D62" s="6"/>
      <c r="E62" s="6"/>
      <c r="F62" s="6"/>
    </row>
    <row r="63" spans="1:6" x14ac:dyDescent="0.2">
      <c r="A63" s="158"/>
      <c r="B63" s="6"/>
      <c r="C63" s="6" t="s">
        <v>67</v>
      </c>
      <c r="D63" s="6" t="s">
        <v>2</v>
      </c>
      <c r="E63" s="6" t="s">
        <v>68</v>
      </c>
      <c r="F63" s="6"/>
    </row>
    <row r="64" spans="1:6" x14ac:dyDescent="0.2">
      <c r="A64" s="158"/>
      <c r="B64" s="6" t="s">
        <v>34</v>
      </c>
      <c r="C64" s="6">
        <v>165000</v>
      </c>
      <c r="D64" s="6">
        <v>15011</v>
      </c>
      <c r="E64" s="6">
        <v>2476815000</v>
      </c>
      <c r="F64" s="6"/>
    </row>
    <row r="65" spans="1:6" x14ac:dyDescent="0.2">
      <c r="A65" s="158"/>
      <c r="B65" s="6" t="s">
        <v>35</v>
      </c>
      <c r="C65" s="6">
        <v>1205000</v>
      </c>
      <c r="D65" s="6">
        <v>32603</v>
      </c>
      <c r="E65" s="6">
        <v>39286615000</v>
      </c>
      <c r="F65" s="6"/>
    </row>
    <row r="66" spans="1:6" x14ac:dyDescent="0.2">
      <c r="A66" s="158"/>
      <c r="B66" s="6" t="s">
        <v>69</v>
      </c>
      <c r="C66" s="6">
        <v>590000</v>
      </c>
      <c r="D66" s="6">
        <v>18616</v>
      </c>
      <c r="E66" s="6">
        <v>10983440000</v>
      </c>
      <c r="F66" s="6"/>
    </row>
    <row r="67" spans="1:6" x14ac:dyDescent="0.2">
      <c r="A67" s="158"/>
      <c r="B67" s="6" t="s">
        <v>36</v>
      </c>
      <c r="C67" s="6">
        <v>40000</v>
      </c>
      <c r="D67" s="6">
        <v>8000</v>
      </c>
      <c r="E67" s="6">
        <v>320000000</v>
      </c>
      <c r="F67" s="6"/>
    </row>
    <row r="68" spans="1:6" x14ac:dyDescent="0.2">
      <c r="A68" s="158"/>
      <c r="B68" s="6" t="s">
        <v>70</v>
      </c>
      <c r="C68" s="6">
        <v>1890000</v>
      </c>
      <c r="D68" s="6">
        <v>6005</v>
      </c>
      <c r="E68" s="6">
        <v>11349450000</v>
      </c>
      <c r="F68" s="6"/>
    </row>
    <row r="69" spans="1:6" x14ac:dyDescent="0.2">
      <c r="A69" s="158"/>
      <c r="B69" s="6" t="s">
        <v>37</v>
      </c>
      <c r="C69" s="6">
        <v>1210000</v>
      </c>
      <c r="D69" s="6">
        <v>14811</v>
      </c>
      <c r="E69" s="6">
        <v>17921310000</v>
      </c>
      <c r="F69" s="6"/>
    </row>
    <row r="70" spans="1:6" x14ac:dyDescent="0.2">
      <c r="A70" s="158"/>
      <c r="B70" s="6" t="s">
        <v>44</v>
      </c>
      <c r="C70" s="6">
        <v>0</v>
      </c>
      <c r="D70" s="6">
        <v>6220</v>
      </c>
      <c r="E70" s="6">
        <v>0</v>
      </c>
      <c r="F70" s="6"/>
    </row>
    <row r="71" spans="1:6" x14ac:dyDescent="0.2">
      <c r="A71" s="158"/>
      <c r="B71" s="6" t="s">
        <v>38</v>
      </c>
      <c r="C71" s="6">
        <v>0</v>
      </c>
      <c r="D71" s="6">
        <v>12482</v>
      </c>
      <c r="E71" s="6">
        <v>0</v>
      </c>
      <c r="F71" s="6"/>
    </row>
    <row r="72" spans="1:6" x14ac:dyDescent="0.2">
      <c r="A72" s="158"/>
      <c r="B72" s="6" t="s">
        <v>71</v>
      </c>
      <c r="C72" s="6">
        <v>100000</v>
      </c>
      <c r="D72" s="6">
        <v>5264</v>
      </c>
      <c r="E72" s="6">
        <v>526400000</v>
      </c>
      <c r="F72" s="6"/>
    </row>
    <row r="73" spans="1:6" x14ac:dyDescent="0.2">
      <c r="A73" s="158"/>
      <c r="B73" s="6" t="s">
        <v>39</v>
      </c>
      <c r="C73" s="6">
        <v>805000</v>
      </c>
      <c r="D73" s="6">
        <v>17195</v>
      </c>
      <c r="E73" s="6">
        <v>13841975000</v>
      </c>
      <c r="F73" s="6"/>
    </row>
    <row r="74" spans="1:6" x14ac:dyDescent="0.2">
      <c r="A74" s="158"/>
      <c r="B74" s="6" t="s">
        <v>40</v>
      </c>
      <c r="C74" s="6">
        <v>675000</v>
      </c>
      <c r="D74" s="6">
        <v>27000</v>
      </c>
      <c r="E74" s="6">
        <v>18225000000</v>
      </c>
      <c r="F74" s="6"/>
    </row>
    <row r="75" spans="1:6" x14ac:dyDescent="0.2">
      <c r="A75" s="158"/>
      <c r="B75" s="6" t="s">
        <v>41</v>
      </c>
      <c r="C75" s="6">
        <v>170000</v>
      </c>
      <c r="D75" s="6">
        <v>14350</v>
      </c>
      <c r="E75" s="6">
        <v>2439500000</v>
      </c>
      <c r="F75" s="6"/>
    </row>
    <row r="76" spans="1:6" x14ac:dyDescent="0.2">
      <c r="A76" s="158"/>
      <c r="B76" s="6" t="s">
        <v>72</v>
      </c>
      <c r="C76" s="6">
        <v>280000</v>
      </c>
      <c r="D76" s="6">
        <v>6000</v>
      </c>
      <c r="E76" s="6">
        <v>1680000000</v>
      </c>
      <c r="F76" s="6"/>
    </row>
    <row r="77" spans="1:6" x14ac:dyDescent="0.2">
      <c r="A77" s="158"/>
      <c r="B77" s="6" t="s">
        <v>73</v>
      </c>
      <c r="C77" s="6">
        <v>210000</v>
      </c>
      <c r="D77" s="6">
        <v>5000</v>
      </c>
      <c r="E77" s="6">
        <v>1050000000</v>
      </c>
      <c r="F77" s="6"/>
    </row>
    <row r="78" spans="1:6" x14ac:dyDescent="0.2">
      <c r="A78" s="158"/>
      <c r="B78" s="6"/>
      <c r="C78" s="6"/>
      <c r="D78" s="6" t="s">
        <v>31</v>
      </c>
      <c r="E78" s="6">
        <v>120100505000</v>
      </c>
      <c r="F78" s="6"/>
    </row>
    <row r="79" spans="1:6" x14ac:dyDescent="0.2">
      <c r="A79" s="158"/>
      <c r="B79" s="6"/>
      <c r="C79" s="6"/>
      <c r="D79" s="6" t="s">
        <v>74</v>
      </c>
      <c r="E79" s="6">
        <f>E58+E78</f>
        <v>149336525000</v>
      </c>
      <c r="F79" s="6" t="s">
        <v>75</v>
      </c>
    </row>
  </sheetData>
  <mergeCells count="3">
    <mergeCell ref="A2:A42"/>
    <mergeCell ref="A46:A79"/>
    <mergeCell ref="H2:H12"/>
  </mergeCells>
  <phoneticPr fontId="16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workbookViewId="0">
      <selection activeCell="B33" sqref="B33"/>
    </sheetView>
  </sheetViews>
  <sheetFormatPr defaultColWidth="9" defaultRowHeight="14.25" x14ac:dyDescent="0.2"/>
  <cols>
    <col min="1" max="1" width="9" style="1"/>
    <col min="2" max="2" width="35.875" style="1" customWidth="1"/>
    <col min="3" max="3" width="9" style="1"/>
    <col min="4" max="4" width="13.125" style="1" customWidth="1"/>
    <col min="5" max="5" width="9" style="1"/>
    <col min="7" max="7" width="15" customWidth="1"/>
  </cols>
  <sheetData>
    <row r="2" spans="1:7" x14ac:dyDescent="0.2">
      <c r="A2" s="1" t="s">
        <v>315</v>
      </c>
    </row>
    <row r="3" spans="1:7" x14ac:dyDescent="0.2">
      <c r="A3" s="1" t="s">
        <v>33</v>
      </c>
      <c r="B3" s="1">
        <v>215000</v>
      </c>
      <c r="D3" s="1">
        <f>C3-B3</f>
        <v>-215000</v>
      </c>
    </row>
    <row r="4" spans="1:7" ht="15" x14ac:dyDescent="0.25">
      <c r="A4" s="1" t="s">
        <v>34</v>
      </c>
      <c r="B4" s="1">
        <v>215000</v>
      </c>
      <c r="C4" s="70">
        <v>380000</v>
      </c>
      <c r="D4" s="1">
        <f t="shared" ref="D4:D12" si="0">C4-B4</f>
        <v>165000</v>
      </c>
      <c r="F4" t="s">
        <v>34</v>
      </c>
      <c r="G4">
        <v>165000</v>
      </c>
    </row>
    <row r="5" spans="1:7" ht="15" x14ac:dyDescent="0.25">
      <c r="A5" s="1" t="s">
        <v>35</v>
      </c>
      <c r="B5" s="1">
        <v>135000</v>
      </c>
      <c r="C5" s="70">
        <v>1340000</v>
      </c>
      <c r="D5" s="1">
        <f t="shared" si="0"/>
        <v>1205000</v>
      </c>
      <c r="F5" t="s">
        <v>35</v>
      </c>
      <c r="G5">
        <v>1205000</v>
      </c>
    </row>
    <row r="6" spans="1:7" ht="15" x14ac:dyDescent="0.25">
      <c r="A6" s="1" t="s">
        <v>36</v>
      </c>
      <c r="B6" s="1">
        <v>330000</v>
      </c>
      <c r="C6" s="70">
        <v>730000</v>
      </c>
      <c r="D6" s="1">
        <f t="shared" si="0"/>
        <v>400000</v>
      </c>
      <c r="F6" t="s">
        <v>36</v>
      </c>
      <c r="G6">
        <v>400000</v>
      </c>
    </row>
    <row r="7" spans="1:7" ht="15" x14ac:dyDescent="0.25">
      <c r="A7" s="1" t="s">
        <v>43</v>
      </c>
      <c r="B7" s="1">
        <v>675000</v>
      </c>
      <c r="C7" s="77">
        <v>550000</v>
      </c>
      <c r="D7" s="1">
        <f t="shared" si="0"/>
        <v>-125000</v>
      </c>
      <c r="F7" t="s">
        <v>37</v>
      </c>
      <c r="G7">
        <v>1570000</v>
      </c>
    </row>
    <row r="8" spans="1:7" ht="15" x14ac:dyDescent="0.25">
      <c r="A8" s="1" t="s">
        <v>37</v>
      </c>
      <c r="B8" s="1">
        <v>330000</v>
      </c>
      <c r="C8" s="70">
        <v>1900000</v>
      </c>
      <c r="D8" s="1">
        <f t="shared" si="0"/>
        <v>1570000</v>
      </c>
      <c r="F8" t="s">
        <v>38</v>
      </c>
      <c r="G8">
        <v>130000</v>
      </c>
    </row>
    <row r="9" spans="1:7" ht="15" x14ac:dyDescent="0.25">
      <c r="A9" s="1" t="s">
        <v>38</v>
      </c>
      <c r="B9" s="1">
        <v>330000</v>
      </c>
      <c r="C9" s="70">
        <v>460000</v>
      </c>
      <c r="D9" s="1">
        <f t="shared" si="0"/>
        <v>130000</v>
      </c>
      <c r="F9" t="s">
        <v>39</v>
      </c>
      <c r="G9">
        <v>1165000</v>
      </c>
    </row>
    <row r="10" spans="1:7" ht="15" x14ac:dyDescent="0.25">
      <c r="A10" s="1" t="s">
        <v>39</v>
      </c>
      <c r="B10" s="1">
        <v>195000</v>
      </c>
      <c r="C10" s="70">
        <v>1360000</v>
      </c>
      <c r="D10" s="1">
        <f t="shared" si="0"/>
        <v>1165000</v>
      </c>
      <c r="F10" t="s">
        <v>40</v>
      </c>
      <c r="G10">
        <v>675000</v>
      </c>
    </row>
    <row r="11" spans="1:7" ht="15" x14ac:dyDescent="0.25">
      <c r="A11" s="1" t="s">
        <v>40</v>
      </c>
      <c r="B11" s="1">
        <v>245000</v>
      </c>
      <c r="C11" s="70">
        <v>920000</v>
      </c>
      <c r="D11" s="1">
        <f t="shared" si="0"/>
        <v>675000</v>
      </c>
      <c r="F11" t="s">
        <v>41</v>
      </c>
      <c r="G11">
        <v>170000</v>
      </c>
    </row>
    <row r="12" spans="1:7" ht="15" x14ac:dyDescent="0.25">
      <c r="A12" s="1" t="s">
        <v>41</v>
      </c>
      <c r="B12" s="1">
        <v>430000</v>
      </c>
      <c r="C12" s="70">
        <v>600000</v>
      </c>
      <c r="D12" s="1">
        <f t="shared" si="0"/>
        <v>170000</v>
      </c>
    </row>
    <row r="13" spans="1:7" ht="15" x14ac:dyDescent="0.25">
      <c r="C13" s="78"/>
    </row>
    <row r="14" spans="1:7" x14ac:dyDescent="0.2">
      <c r="A14" s="1" t="s">
        <v>316</v>
      </c>
    </row>
    <row r="15" spans="1:7" ht="15" x14ac:dyDescent="0.25">
      <c r="A15" s="52" t="s">
        <v>43</v>
      </c>
      <c r="B15" s="9">
        <v>216000</v>
      </c>
    </row>
    <row r="16" spans="1:7" ht="15" x14ac:dyDescent="0.25">
      <c r="A16" s="52" t="s">
        <v>44</v>
      </c>
      <c r="B16" s="9">
        <v>216000</v>
      </c>
    </row>
    <row r="17" spans="1:2" ht="15" x14ac:dyDescent="0.25">
      <c r="A17" s="54" t="s">
        <v>69</v>
      </c>
      <c r="B17" s="55">
        <v>72000</v>
      </c>
    </row>
    <row r="18" spans="1:2" ht="15" x14ac:dyDescent="0.25">
      <c r="A18" s="54" t="s">
        <v>38</v>
      </c>
      <c r="B18" s="55">
        <v>144000</v>
      </c>
    </row>
    <row r="19" spans="1:2" ht="15" x14ac:dyDescent="0.25">
      <c r="A19" s="54" t="s">
        <v>72</v>
      </c>
      <c r="B19" s="55">
        <v>72000</v>
      </c>
    </row>
    <row r="28" spans="1:2" x14ac:dyDescent="0.2">
      <c r="A28" s="1" t="s">
        <v>306</v>
      </c>
    </row>
    <row r="29" spans="1:2" ht="15" x14ac:dyDescent="0.25">
      <c r="A29" s="70" t="s">
        <v>69</v>
      </c>
      <c r="B29" s="70">
        <v>950000</v>
      </c>
    </row>
    <row r="30" spans="1:2" ht="15" x14ac:dyDescent="0.25">
      <c r="A30" s="70" t="s">
        <v>70</v>
      </c>
      <c r="B30" s="70">
        <v>1890000</v>
      </c>
    </row>
    <row r="31" spans="1:2" ht="15" x14ac:dyDescent="0.25">
      <c r="A31" s="77" t="s">
        <v>44</v>
      </c>
      <c r="B31" s="77">
        <v>150000</v>
      </c>
    </row>
    <row r="32" spans="1:2" ht="15" x14ac:dyDescent="0.25">
      <c r="A32" s="70" t="s">
        <v>71</v>
      </c>
      <c r="B32" s="70">
        <v>460000</v>
      </c>
    </row>
    <row r="33" spans="1:2" ht="15" x14ac:dyDescent="0.25">
      <c r="A33" s="77" t="s">
        <v>72</v>
      </c>
      <c r="B33" s="77">
        <v>1000000</v>
      </c>
    </row>
    <row r="34" spans="1:2" ht="15" x14ac:dyDescent="0.25">
      <c r="A34" s="70" t="s">
        <v>73</v>
      </c>
      <c r="B34" s="70">
        <v>210000</v>
      </c>
    </row>
    <row r="35" spans="1:2" x14ac:dyDescent="0.2">
      <c r="A35" s="7" t="s">
        <v>34</v>
      </c>
      <c r="B35" s="7">
        <v>165000</v>
      </c>
    </row>
    <row r="36" spans="1:2" x14ac:dyDescent="0.2">
      <c r="A36" s="7" t="s">
        <v>35</v>
      </c>
      <c r="B36" s="7">
        <v>1205000</v>
      </c>
    </row>
    <row r="37" spans="1:2" x14ac:dyDescent="0.2">
      <c r="A37" s="7" t="s">
        <v>36</v>
      </c>
      <c r="B37" s="7">
        <v>400000</v>
      </c>
    </row>
    <row r="38" spans="1:2" x14ac:dyDescent="0.2">
      <c r="A38" s="7" t="s">
        <v>43</v>
      </c>
      <c r="B38" s="7">
        <v>-125000</v>
      </c>
    </row>
    <row r="39" spans="1:2" x14ac:dyDescent="0.2">
      <c r="A39" s="7" t="s">
        <v>37</v>
      </c>
      <c r="B39" s="7">
        <v>1570000</v>
      </c>
    </row>
    <row r="40" spans="1:2" x14ac:dyDescent="0.2">
      <c r="A40" s="7" t="s">
        <v>38</v>
      </c>
      <c r="B40" s="7">
        <v>130000</v>
      </c>
    </row>
    <row r="41" spans="1:2" x14ac:dyDescent="0.2">
      <c r="A41" s="7" t="s">
        <v>39</v>
      </c>
      <c r="B41" s="7">
        <v>1165000</v>
      </c>
    </row>
    <row r="42" spans="1:2" x14ac:dyDescent="0.2">
      <c r="A42" s="7" t="s">
        <v>40</v>
      </c>
      <c r="B42" s="7">
        <v>675000</v>
      </c>
    </row>
    <row r="43" spans="1:2" x14ac:dyDescent="0.2">
      <c r="A43" s="7" t="s">
        <v>41</v>
      </c>
      <c r="B43" s="7">
        <v>170000</v>
      </c>
    </row>
  </sheetData>
  <sortState ref="A2:B13">
    <sortCondition ref="A2:A13"/>
  </sortState>
  <phoneticPr fontId="16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7"/>
  <sheetViews>
    <sheetView topLeftCell="A34" workbookViewId="0">
      <selection activeCell="C101" sqref="C101"/>
    </sheetView>
  </sheetViews>
  <sheetFormatPr defaultColWidth="9" defaultRowHeight="14.25" x14ac:dyDescent="0.2"/>
  <cols>
    <col min="2" max="2" width="20.25" customWidth="1"/>
    <col min="3" max="3" width="14.625" customWidth="1"/>
    <col min="6" max="6" width="10.875" customWidth="1"/>
    <col min="7" max="7" width="17" customWidth="1"/>
    <col min="9" max="9" width="19.75" customWidth="1"/>
    <col min="10" max="10" width="15.5" customWidth="1"/>
    <col min="12" max="12" width="15.375" style="1" customWidth="1"/>
    <col min="13" max="19" width="9" style="1"/>
  </cols>
  <sheetData>
    <row r="2" spans="2:13" x14ac:dyDescent="0.2">
      <c r="B2" s="164" t="s">
        <v>10</v>
      </c>
      <c r="C2" s="57" t="s">
        <v>135</v>
      </c>
      <c r="D2" s="204" t="s">
        <v>210</v>
      </c>
      <c r="E2" s="2" t="s">
        <v>124</v>
      </c>
      <c r="F2" s="56" t="s">
        <v>137</v>
      </c>
      <c r="G2" s="56" t="s">
        <v>138</v>
      </c>
      <c r="H2" s="58"/>
      <c r="I2" s="71"/>
      <c r="J2" s="6" t="s">
        <v>195</v>
      </c>
    </row>
    <row r="3" spans="2:13" x14ac:dyDescent="0.2">
      <c r="B3" s="165"/>
      <c r="C3" s="195">
        <f>6000*24*30</f>
        <v>4320000</v>
      </c>
      <c r="D3" s="194"/>
      <c r="E3" s="194" t="s">
        <v>125</v>
      </c>
      <c r="F3" s="188" t="s">
        <v>57</v>
      </c>
      <c r="G3" s="188">
        <v>1220000</v>
      </c>
      <c r="H3" s="56"/>
      <c r="I3" s="56"/>
      <c r="J3" s="6">
        <v>72000</v>
      </c>
      <c r="L3" s="1" t="s">
        <v>57</v>
      </c>
      <c r="M3" s="1">
        <v>144000</v>
      </c>
    </row>
    <row r="4" spans="2:13" x14ac:dyDescent="0.2">
      <c r="B4" s="165"/>
      <c r="C4" s="196"/>
      <c r="D4" s="194"/>
      <c r="E4" s="194"/>
      <c r="F4" s="188"/>
      <c r="G4" s="188"/>
      <c r="H4" s="56"/>
      <c r="I4" s="56"/>
      <c r="J4" s="6">
        <v>72000</v>
      </c>
    </row>
    <row r="5" spans="2:13" x14ac:dyDescent="0.2">
      <c r="B5" s="165"/>
      <c r="C5" s="196"/>
      <c r="D5" s="194"/>
      <c r="E5" s="194"/>
      <c r="F5" s="188" t="s">
        <v>84</v>
      </c>
      <c r="G5" s="188"/>
      <c r="H5" s="56"/>
      <c r="I5" s="72"/>
      <c r="J5" s="6"/>
    </row>
    <row r="6" spans="2:13" x14ac:dyDescent="0.2">
      <c r="B6" s="166"/>
      <c r="C6" s="197"/>
      <c r="D6" s="194"/>
      <c r="E6" s="194"/>
      <c r="F6" s="188"/>
      <c r="G6" s="188"/>
      <c r="H6" s="56"/>
      <c r="I6" s="72"/>
      <c r="J6" s="6"/>
    </row>
    <row r="7" spans="2:13" x14ac:dyDescent="0.2">
      <c r="B7" s="1"/>
      <c r="C7" s="1"/>
      <c r="D7" s="1"/>
      <c r="E7" s="1"/>
      <c r="F7" s="1"/>
      <c r="G7" s="1"/>
      <c r="H7" s="1"/>
      <c r="I7" s="1"/>
      <c r="J7" s="1"/>
    </row>
    <row r="8" spans="2:13" x14ac:dyDescent="0.2">
      <c r="B8" s="1"/>
      <c r="C8" s="1"/>
      <c r="D8" s="1"/>
      <c r="E8" s="1"/>
      <c r="F8" s="1"/>
      <c r="G8" s="1"/>
      <c r="H8" s="1"/>
      <c r="I8" s="1"/>
      <c r="J8" s="1"/>
    </row>
    <row r="9" spans="2:13" x14ac:dyDescent="0.2">
      <c r="B9" s="164" t="s">
        <v>10</v>
      </c>
      <c r="C9" s="57" t="s">
        <v>135</v>
      </c>
      <c r="D9" s="204" t="s">
        <v>213</v>
      </c>
      <c r="E9" s="2" t="s">
        <v>124</v>
      </c>
      <c r="F9" s="56" t="s">
        <v>137</v>
      </c>
      <c r="G9" s="56" t="s">
        <v>138</v>
      </c>
      <c r="H9" s="58"/>
      <c r="I9" s="71"/>
      <c r="J9" s="6" t="s">
        <v>195</v>
      </c>
    </row>
    <row r="10" spans="2:13" x14ac:dyDescent="0.2">
      <c r="B10" s="165"/>
      <c r="C10" s="195">
        <f>6000*24*30</f>
        <v>4320000</v>
      </c>
      <c r="D10" s="194"/>
      <c r="E10" s="194" t="s">
        <v>125</v>
      </c>
      <c r="F10" s="188" t="s">
        <v>57</v>
      </c>
      <c r="G10" s="188"/>
      <c r="H10" s="56"/>
      <c r="I10" s="56"/>
      <c r="J10" s="6">
        <v>72000</v>
      </c>
    </row>
    <row r="11" spans="2:13" x14ac:dyDescent="0.2">
      <c r="B11" s="165"/>
      <c r="C11" s="196"/>
      <c r="D11" s="194"/>
      <c r="E11" s="194"/>
      <c r="F11" s="188"/>
      <c r="G11" s="188"/>
      <c r="H11" s="56"/>
      <c r="I11" s="56"/>
      <c r="J11" s="6">
        <v>72000</v>
      </c>
    </row>
    <row r="12" spans="2:13" x14ac:dyDescent="0.2">
      <c r="B12" s="165"/>
      <c r="C12" s="196"/>
      <c r="D12" s="194"/>
      <c r="E12" s="194"/>
      <c r="F12" s="188" t="s">
        <v>84</v>
      </c>
      <c r="G12" s="188"/>
      <c r="H12" s="56"/>
      <c r="I12" s="72"/>
      <c r="J12" s="6"/>
    </row>
    <row r="13" spans="2:13" x14ac:dyDescent="0.2">
      <c r="B13" s="166"/>
      <c r="C13" s="197"/>
      <c r="D13" s="194"/>
      <c r="E13" s="194"/>
      <c r="F13" s="188"/>
      <c r="G13" s="188"/>
      <c r="H13" s="56"/>
      <c r="I13" s="72"/>
      <c r="J13" s="6"/>
    </row>
    <row r="14" spans="2:13" x14ac:dyDescent="0.2">
      <c r="B14" s="1"/>
      <c r="C14" s="1"/>
      <c r="D14" s="1"/>
      <c r="E14" s="1"/>
      <c r="F14" s="1"/>
      <c r="G14" s="1"/>
      <c r="H14" s="1"/>
      <c r="I14" s="1"/>
      <c r="J14" s="1"/>
    </row>
    <row r="15" spans="2:13" x14ac:dyDescent="0.2">
      <c r="B15" s="1"/>
      <c r="C15" s="1"/>
      <c r="D15" s="1"/>
      <c r="E15" s="1"/>
      <c r="F15" s="1"/>
      <c r="G15" s="1"/>
      <c r="H15" s="1"/>
      <c r="I15" s="1"/>
      <c r="J15" s="1"/>
    </row>
    <row r="16" spans="2:13" x14ac:dyDescent="0.2">
      <c r="B16" s="164" t="s">
        <v>8</v>
      </c>
      <c r="C16" s="57" t="s">
        <v>135</v>
      </c>
      <c r="D16" s="204" t="s">
        <v>215</v>
      </c>
      <c r="E16" s="2" t="s">
        <v>124</v>
      </c>
      <c r="F16" s="56" t="s">
        <v>137</v>
      </c>
      <c r="G16" s="56" t="s">
        <v>138</v>
      </c>
      <c r="H16" s="58"/>
      <c r="I16" s="59" t="s">
        <v>216</v>
      </c>
      <c r="J16" s="6" t="s">
        <v>195</v>
      </c>
    </row>
    <row r="17" spans="2:10" x14ac:dyDescent="0.2">
      <c r="B17" s="165"/>
      <c r="C17" s="195">
        <f>300*24*30</f>
        <v>216000</v>
      </c>
      <c r="D17" s="194"/>
      <c r="E17" s="194" t="s">
        <v>125</v>
      </c>
      <c r="F17" s="188" t="s">
        <v>79</v>
      </c>
      <c r="G17" s="188"/>
      <c r="H17" s="56" t="s">
        <v>71</v>
      </c>
      <c r="I17" s="164">
        <v>260000</v>
      </c>
      <c r="J17" s="188">
        <v>72000</v>
      </c>
    </row>
    <row r="18" spans="2:10" x14ac:dyDescent="0.2">
      <c r="B18" s="165"/>
      <c r="C18" s="196"/>
      <c r="D18" s="194"/>
      <c r="E18" s="194"/>
      <c r="F18" s="188"/>
      <c r="G18" s="188"/>
      <c r="H18" s="56" t="s">
        <v>36</v>
      </c>
      <c r="I18" s="166"/>
      <c r="J18" s="188"/>
    </row>
    <row r="19" spans="2:10" x14ac:dyDescent="0.2">
      <c r="B19" s="165"/>
      <c r="C19" s="196"/>
      <c r="D19" s="194"/>
      <c r="E19" s="194"/>
      <c r="F19" s="188" t="s">
        <v>86</v>
      </c>
      <c r="G19" s="188"/>
      <c r="H19" s="56"/>
      <c r="I19" s="164">
        <v>330000</v>
      </c>
      <c r="J19" s="188">
        <v>72000</v>
      </c>
    </row>
    <row r="20" spans="2:10" x14ac:dyDescent="0.2">
      <c r="B20" s="166"/>
      <c r="C20" s="197"/>
      <c r="D20" s="194"/>
      <c r="E20" s="194"/>
      <c r="F20" s="188"/>
      <c r="G20" s="188"/>
      <c r="H20" s="56"/>
      <c r="I20" s="166"/>
      <c r="J20" s="188"/>
    </row>
    <row r="21" spans="2:10" x14ac:dyDescent="0.2">
      <c r="B21" s="1"/>
      <c r="C21" s="1"/>
      <c r="D21" s="1"/>
      <c r="E21" s="1"/>
      <c r="F21" s="1"/>
      <c r="G21" s="1"/>
      <c r="H21" s="1"/>
      <c r="I21" s="1"/>
      <c r="J21" s="1"/>
    </row>
    <row r="22" spans="2:10" x14ac:dyDescent="0.2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2">
      <c r="B23" s="164" t="s">
        <v>8</v>
      </c>
      <c r="C23" s="57" t="s">
        <v>135</v>
      </c>
      <c r="D23" s="204" t="s">
        <v>221</v>
      </c>
      <c r="E23" s="2" t="s">
        <v>124</v>
      </c>
      <c r="F23" s="56" t="s">
        <v>137</v>
      </c>
      <c r="G23" s="56" t="s">
        <v>138</v>
      </c>
      <c r="H23" s="58"/>
      <c r="I23" s="71"/>
      <c r="J23" s="6" t="s">
        <v>195</v>
      </c>
    </row>
    <row r="24" spans="2:10" x14ac:dyDescent="0.2">
      <c r="B24" s="165"/>
      <c r="C24" s="195">
        <f>300*24*30</f>
        <v>216000</v>
      </c>
      <c r="D24" s="194"/>
      <c r="E24" s="194" t="s">
        <v>125</v>
      </c>
      <c r="F24" s="188" t="s">
        <v>79</v>
      </c>
      <c r="G24" s="188"/>
      <c r="H24" s="56"/>
      <c r="I24" s="56"/>
      <c r="J24" s="188">
        <v>72000</v>
      </c>
    </row>
    <row r="25" spans="2:10" x14ac:dyDescent="0.2">
      <c r="B25" s="165"/>
      <c r="C25" s="196"/>
      <c r="D25" s="194"/>
      <c r="E25" s="194"/>
      <c r="F25" s="188"/>
      <c r="G25" s="188"/>
      <c r="H25" s="56"/>
      <c r="I25" s="56"/>
      <c r="J25" s="188"/>
    </row>
    <row r="26" spans="2:10" x14ac:dyDescent="0.2">
      <c r="B26" s="165"/>
      <c r="C26" s="196"/>
      <c r="D26" s="194"/>
      <c r="E26" s="194"/>
      <c r="F26" s="188" t="s">
        <v>86</v>
      </c>
      <c r="G26" s="188" t="s">
        <v>221</v>
      </c>
      <c r="H26" s="56" t="s">
        <v>37</v>
      </c>
      <c r="I26" s="72"/>
      <c r="J26" s="73">
        <v>72000</v>
      </c>
    </row>
    <row r="27" spans="2:10" x14ac:dyDescent="0.2">
      <c r="B27" s="166"/>
      <c r="C27" s="197"/>
      <c r="D27" s="194"/>
      <c r="E27" s="194"/>
      <c r="F27" s="188"/>
      <c r="G27" s="188"/>
      <c r="H27" s="56" t="s">
        <v>39</v>
      </c>
      <c r="I27" s="72"/>
      <c r="J27" s="73">
        <v>72000</v>
      </c>
    </row>
    <row r="28" spans="2:10" x14ac:dyDescent="0.2">
      <c r="B28" s="1"/>
      <c r="C28" s="1"/>
      <c r="D28" s="1"/>
      <c r="E28" s="1"/>
      <c r="F28" s="1"/>
      <c r="G28" s="1"/>
      <c r="H28" s="1"/>
      <c r="I28" s="1"/>
      <c r="J28" s="1"/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0" spans="2:10" x14ac:dyDescent="0.2">
      <c r="B30" s="164" t="s">
        <v>222</v>
      </c>
      <c r="C30" s="57" t="s">
        <v>135</v>
      </c>
      <c r="D30" s="204" t="s">
        <v>223</v>
      </c>
      <c r="E30" s="2" t="s">
        <v>124</v>
      </c>
      <c r="F30" s="56" t="s">
        <v>137</v>
      </c>
      <c r="G30" s="56" t="s">
        <v>138</v>
      </c>
      <c r="H30" s="56"/>
      <c r="I30" s="56" t="s">
        <v>216</v>
      </c>
      <c r="J30" s="56"/>
    </row>
    <row r="31" spans="2:10" x14ac:dyDescent="0.2">
      <c r="B31" s="165"/>
      <c r="C31" s="195">
        <f>10000*24*30</f>
        <v>7200000</v>
      </c>
      <c r="D31" s="194"/>
      <c r="E31" s="194" t="s">
        <v>125</v>
      </c>
      <c r="F31" s="188" t="s">
        <v>79</v>
      </c>
      <c r="G31" s="188" t="s">
        <v>224</v>
      </c>
      <c r="H31" s="56" t="s">
        <v>71</v>
      </c>
      <c r="I31" s="56">
        <v>460000</v>
      </c>
      <c r="J31" s="6">
        <v>72000</v>
      </c>
    </row>
    <row r="32" spans="2:10" x14ac:dyDescent="0.2">
      <c r="B32" s="165"/>
      <c r="C32" s="196"/>
      <c r="D32" s="194"/>
      <c r="E32" s="194"/>
      <c r="F32" s="188"/>
      <c r="G32" s="188"/>
      <c r="H32" s="56" t="s">
        <v>36</v>
      </c>
      <c r="I32" s="56">
        <v>730000</v>
      </c>
      <c r="J32" s="6">
        <v>72000</v>
      </c>
    </row>
    <row r="33" spans="2:10" x14ac:dyDescent="0.2">
      <c r="B33" s="165"/>
      <c r="C33" s="196"/>
      <c r="D33" s="194"/>
      <c r="E33" s="194"/>
      <c r="F33" s="188" t="s">
        <v>84</v>
      </c>
      <c r="G33" s="188" t="s">
        <v>225</v>
      </c>
      <c r="H33" s="56"/>
      <c r="I33" s="72"/>
      <c r="J33" s="6"/>
    </row>
    <row r="34" spans="2:10" x14ac:dyDescent="0.2">
      <c r="B34" s="166"/>
      <c r="C34" s="197"/>
      <c r="D34" s="194"/>
      <c r="E34" s="194"/>
      <c r="F34" s="188"/>
      <c r="G34" s="188"/>
      <c r="H34" s="56"/>
      <c r="I34" s="72"/>
      <c r="J34" s="6"/>
    </row>
    <row r="35" spans="2:10" x14ac:dyDescent="0.2">
      <c r="B35" s="1"/>
      <c r="C35" s="1"/>
      <c r="D35" s="1"/>
      <c r="E35" s="1"/>
      <c r="F35" s="1"/>
      <c r="G35" s="1"/>
      <c r="H35" s="1"/>
      <c r="I35" s="1"/>
      <c r="J35" s="1"/>
    </row>
    <row r="36" spans="2:10" x14ac:dyDescent="0.2">
      <c r="B36" s="1"/>
      <c r="C36" s="1"/>
      <c r="D36" s="1"/>
      <c r="E36" s="1"/>
      <c r="F36" s="1"/>
      <c r="G36" s="1"/>
      <c r="H36" s="1"/>
      <c r="I36" s="1"/>
      <c r="J36" s="1"/>
    </row>
    <row r="37" spans="2:10" x14ac:dyDescent="0.2">
      <c r="B37" s="164" t="s">
        <v>222</v>
      </c>
      <c r="C37" s="57" t="s">
        <v>135</v>
      </c>
      <c r="D37" s="204" t="s">
        <v>227</v>
      </c>
      <c r="E37" s="2" t="s">
        <v>124</v>
      </c>
      <c r="F37" s="56" t="s">
        <v>137</v>
      </c>
      <c r="G37" s="56" t="s">
        <v>138</v>
      </c>
      <c r="H37" s="163"/>
      <c r="I37" s="163"/>
      <c r="J37" s="163"/>
    </row>
    <row r="38" spans="2:10" x14ac:dyDescent="0.2">
      <c r="B38" s="165"/>
      <c r="C38" s="195">
        <f>10000*24*30</f>
        <v>7200000</v>
      </c>
      <c r="D38" s="194"/>
      <c r="E38" s="194" t="s">
        <v>125</v>
      </c>
      <c r="F38" s="188" t="s">
        <v>79</v>
      </c>
      <c r="G38" s="188" t="s">
        <v>224</v>
      </c>
      <c r="H38" s="56" t="s">
        <v>71</v>
      </c>
      <c r="I38" s="56"/>
      <c r="J38" s="6"/>
    </row>
    <row r="39" spans="2:10" x14ac:dyDescent="0.2">
      <c r="B39" s="165"/>
      <c r="C39" s="196"/>
      <c r="D39" s="194"/>
      <c r="E39" s="194"/>
      <c r="F39" s="188"/>
      <c r="G39" s="188"/>
      <c r="H39" s="56" t="s">
        <v>36</v>
      </c>
      <c r="I39" s="56"/>
      <c r="J39" s="6"/>
    </row>
    <row r="40" spans="2:10" x14ac:dyDescent="0.2">
      <c r="B40" s="165"/>
      <c r="C40" s="196"/>
      <c r="D40" s="194"/>
      <c r="E40" s="194"/>
      <c r="F40" s="188" t="s">
        <v>84</v>
      </c>
      <c r="G40" s="188" t="s">
        <v>225</v>
      </c>
      <c r="H40" s="56"/>
      <c r="I40" s="72"/>
      <c r="J40" s="6"/>
    </row>
    <row r="41" spans="2:10" x14ac:dyDescent="0.2">
      <c r="B41" s="166"/>
      <c r="C41" s="197"/>
      <c r="D41" s="194"/>
      <c r="E41" s="194"/>
      <c r="F41" s="188"/>
      <c r="G41" s="188"/>
      <c r="H41" s="56"/>
      <c r="I41" s="72"/>
      <c r="J41" s="6"/>
    </row>
    <row r="42" spans="2:10" x14ac:dyDescent="0.2">
      <c r="B42" s="60"/>
      <c r="C42" s="61"/>
      <c r="D42" s="61"/>
      <c r="E42" s="61"/>
      <c r="F42" s="60"/>
      <c r="G42" s="60"/>
      <c r="H42" s="62"/>
      <c r="I42" s="74"/>
      <c r="J42" s="75"/>
    </row>
    <row r="43" spans="2:10" x14ac:dyDescent="0.2">
      <c r="B43" s="185" t="s">
        <v>222</v>
      </c>
      <c r="C43" s="63" t="s">
        <v>135</v>
      </c>
      <c r="D43" s="207" t="s">
        <v>227</v>
      </c>
      <c r="E43" s="64" t="s">
        <v>228</v>
      </c>
      <c r="F43" s="65" t="s">
        <v>137</v>
      </c>
      <c r="G43" s="65" t="s">
        <v>138</v>
      </c>
      <c r="H43" s="66"/>
      <c r="I43" s="76" t="s">
        <v>216</v>
      </c>
      <c r="J43" s="66" t="s">
        <v>195</v>
      </c>
    </row>
    <row r="44" spans="2:10" x14ac:dyDescent="0.2">
      <c r="B44" s="186"/>
      <c r="C44" s="201">
        <f>10000*24*30</f>
        <v>7200000</v>
      </c>
      <c r="D44" s="208"/>
      <c r="E44" s="208" t="s">
        <v>229</v>
      </c>
      <c r="F44" s="210" t="s">
        <v>79</v>
      </c>
      <c r="G44" s="210"/>
      <c r="H44" s="66"/>
      <c r="I44" s="185">
        <v>260000</v>
      </c>
      <c r="J44" s="210">
        <v>72000</v>
      </c>
    </row>
    <row r="45" spans="2:10" x14ac:dyDescent="0.2">
      <c r="B45" s="186"/>
      <c r="C45" s="202"/>
      <c r="D45" s="208"/>
      <c r="E45" s="208"/>
      <c r="F45" s="210"/>
      <c r="G45" s="210"/>
      <c r="H45" s="66"/>
      <c r="I45" s="187"/>
      <c r="J45" s="210"/>
    </row>
    <row r="46" spans="2:10" ht="15" x14ac:dyDescent="0.25">
      <c r="B46" s="186"/>
      <c r="C46" s="202"/>
      <c r="D46" s="208"/>
      <c r="E46" s="208"/>
      <c r="F46" s="210" t="s">
        <v>84</v>
      </c>
      <c r="G46" s="210"/>
      <c r="H46" s="67" t="s">
        <v>183</v>
      </c>
      <c r="I46" s="185">
        <v>600000</v>
      </c>
      <c r="J46" s="210">
        <v>72000</v>
      </c>
    </row>
    <row r="47" spans="2:10" ht="15" x14ac:dyDescent="0.25">
      <c r="B47" s="187"/>
      <c r="C47" s="203"/>
      <c r="D47" s="208"/>
      <c r="E47" s="208"/>
      <c r="F47" s="210"/>
      <c r="G47" s="210"/>
      <c r="H47" s="67" t="s">
        <v>150</v>
      </c>
      <c r="I47" s="187"/>
      <c r="J47" s="210"/>
    </row>
    <row r="48" spans="2:10" x14ac:dyDescent="0.2">
      <c r="B48" s="1"/>
      <c r="C48" s="1"/>
      <c r="D48" s="1"/>
      <c r="E48" s="1"/>
      <c r="F48" s="1"/>
      <c r="G48" s="1"/>
      <c r="H48" s="1"/>
      <c r="I48" s="1"/>
      <c r="J48" s="1"/>
    </row>
    <row r="49" spans="2:10" x14ac:dyDescent="0.2">
      <c r="B49" s="1"/>
      <c r="C49" s="1"/>
      <c r="D49" s="1"/>
      <c r="E49" s="1"/>
      <c r="F49" s="1"/>
      <c r="G49" s="1"/>
      <c r="H49" s="1"/>
      <c r="I49" s="1"/>
      <c r="J49" s="1"/>
    </row>
    <row r="50" spans="2:10" x14ac:dyDescent="0.2">
      <c r="B50" s="164" t="s">
        <v>20</v>
      </c>
      <c r="C50" s="57" t="s">
        <v>135</v>
      </c>
      <c r="D50" s="204" t="s">
        <v>230</v>
      </c>
      <c r="E50" s="2" t="s">
        <v>124</v>
      </c>
      <c r="F50" s="56" t="s">
        <v>137</v>
      </c>
      <c r="G50" s="58" t="s">
        <v>138</v>
      </c>
      <c r="H50" s="68"/>
      <c r="I50" s="59" t="s">
        <v>216</v>
      </c>
      <c r="J50" s="6" t="s">
        <v>195</v>
      </c>
    </row>
    <row r="51" spans="2:10" x14ac:dyDescent="0.2">
      <c r="B51" s="165"/>
      <c r="C51" s="195">
        <f>10000*24*30</f>
        <v>7200000</v>
      </c>
      <c r="D51" s="194"/>
      <c r="E51" s="194" t="s">
        <v>125</v>
      </c>
      <c r="F51" s="188" t="s">
        <v>81</v>
      </c>
      <c r="G51" s="211" t="s">
        <v>231</v>
      </c>
      <c r="H51" s="68"/>
      <c r="I51" s="164">
        <v>50000</v>
      </c>
      <c r="J51" s="188">
        <v>72000</v>
      </c>
    </row>
    <row r="52" spans="2:10" x14ac:dyDescent="0.2">
      <c r="B52" s="165"/>
      <c r="C52" s="196"/>
      <c r="D52" s="194"/>
      <c r="E52" s="194"/>
      <c r="F52" s="188"/>
      <c r="G52" s="212"/>
      <c r="H52" s="68"/>
      <c r="I52" s="166"/>
      <c r="J52" s="188"/>
    </row>
    <row r="53" spans="2:10" ht="15" x14ac:dyDescent="0.25">
      <c r="B53" s="165"/>
      <c r="C53" s="196"/>
      <c r="D53" s="194"/>
      <c r="E53" s="194"/>
      <c r="F53" s="188" t="s">
        <v>78</v>
      </c>
      <c r="G53" s="213" t="s">
        <v>232</v>
      </c>
      <c r="H53" s="69" t="s">
        <v>183</v>
      </c>
      <c r="I53" s="164"/>
      <c r="J53" s="188"/>
    </row>
    <row r="54" spans="2:10" ht="15" x14ac:dyDescent="0.25">
      <c r="B54" s="166"/>
      <c r="C54" s="197"/>
      <c r="D54" s="194"/>
      <c r="E54" s="194"/>
      <c r="F54" s="188"/>
      <c r="G54" s="213"/>
      <c r="H54" s="69" t="s">
        <v>150</v>
      </c>
      <c r="I54" s="166"/>
      <c r="J54" s="188"/>
    </row>
    <row r="55" spans="2:10" ht="15" x14ac:dyDescent="0.25">
      <c r="B55" s="60"/>
      <c r="C55" s="61"/>
      <c r="D55" s="61"/>
      <c r="E55" s="61"/>
      <c r="F55" s="60"/>
      <c r="G55" s="60"/>
      <c r="H55" s="1"/>
      <c r="I55" s="69"/>
      <c r="J55" s="6"/>
    </row>
    <row r="56" spans="2:10" x14ac:dyDescent="0.2">
      <c r="B56" s="164" t="s">
        <v>20</v>
      </c>
      <c r="C56" s="57" t="s">
        <v>135</v>
      </c>
      <c r="D56" s="204" t="s">
        <v>233</v>
      </c>
      <c r="E56" s="2" t="s">
        <v>124</v>
      </c>
      <c r="F56" s="56" t="s">
        <v>137</v>
      </c>
      <c r="G56" s="58" t="s">
        <v>138</v>
      </c>
      <c r="H56" s="68"/>
      <c r="I56" s="56"/>
      <c r="J56" s="6"/>
    </row>
    <row r="57" spans="2:10" x14ac:dyDescent="0.2">
      <c r="B57" s="165"/>
      <c r="C57" s="195">
        <f>10000*24*30</f>
        <v>7200000</v>
      </c>
      <c r="D57" s="194"/>
      <c r="E57" s="194" t="s">
        <v>125</v>
      </c>
      <c r="F57" s="188" t="s">
        <v>81</v>
      </c>
      <c r="G57" s="211" t="s">
        <v>231</v>
      </c>
      <c r="H57" s="68"/>
      <c r="I57" s="164">
        <v>50000</v>
      </c>
      <c r="J57" s="188">
        <v>72000</v>
      </c>
    </row>
    <row r="58" spans="2:10" x14ac:dyDescent="0.2">
      <c r="B58" s="165"/>
      <c r="C58" s="196"/>
      <c r="D58" s="194"/>
      <c r="E58" s="194"/>
      <c r="F58" s="188"/>
      <c r="G58" s="212"/>
      <c r="H58" s="68"/>
      <c r="I58" s="166"/>
      <c r="J58" s="188"/>
    </row>
    <row r="59" spans="2:10" ht="15" x14ac:dyDescent="0.25">
      <c r="B59" s="165"/>
      <c r="C59" s="196"/>
      <c r="D59" s="194"/>
      <c r="E59" s="194"/>
      <c r="F59" s="188" t="s">
        <v>78</v>
      </c>
      <c r="G59" s="213" t="s">
        <v>232</v>
      </c>
      <c r="H59" s="69" t="s">
        <v>183</v>
      </c>
      <c r="I59" s="164"/>
      <c r="J59" s="188"/>
    </row>
    <row r="60" spans="2:10" ht="15" x14ac:dyDescent="0.25">
      <c r="B60" s="166"/>
      <c r="C60" s="197"/>
      <c r="D60" s="194"/>
      <c r="E60" s="194"/>
      <c r="F60" s="188"/>
      <c r="G60" s="213"/>
      <c r="H60" s="69" t="s">
        <v>150</v>
      </c>
      <c r="I60" s="166"/>
      <c r="J60" s="188"/>
    </row>
    <row r="64" spans="2:10" ht="15" x14ac:dyDescent="0.25">
      <c r="B64" s="70"/>
      <c r="C64" s="70"/>
    </row>
    <row r="65" spans="2:3" ht="15" x14ac:dyDescent="0.25">
      <c r="B65" s="70"/>
      <c r="C65" s="70"/>
    </row>
    <row r="66" spans="2:3" ht="15" x14ac:dyDescent="0.25">
      <c r="B66" s="77"/>
      <c r="C66" s="77"/>
    </row>
    <row r="67" spans="2:3" ht="15" x14ac:dyDescent="0.25">
      <c r="B67" s="70"/>
      <c r="C67" s="70"/>
    </row>
    <row r="68" spans="2:3" ht="15" x14ac:dyDescent="0.25">
      <c r="B68" s="77"/>
      <c r="C68" s="77"/>
    </row>
    <row r="69" spans="2:3" ht="15" x14ac:dyDescent="0.25">
      <c r="B69" s="70"/>
      <c r="C69" s="70"/>
    </row>
    <row r="70" spans="2:3" ht="15" x14ac:dyDescent="0.25">
      <c r="B70" s="77"/>
      <c r="C70" s="77"/>
    </row>
    <row r="71" spans="2:3" x14ac:dyDescent="0.2">
      <c r="B71" s="1"/>
      <c r="C71" s="1"/>
    </row>
    <row r="73" spans="2:3" x14ac:dyDescent="0.2">
      <c r="B73" s="6" t="s">
        <v>57</v>
      </c>
      <c r="C73" s="6">
        <v>144000</v>
      </c>
    </row>
    <row r="74" spans="2:3" x14ac:dyDescent="0.2">
      <c r="B74" s="6" t="s">
        <v>84</v>
      </c>
      <c r="C74" s="6">
        <v>144000</v>
      </c>
    </row>
    <row r="75" spans="2:3" x14ac:dyDescent="0.2">
      <c r="B75" s="19" t="s">
        <v>79</v>
      </c>
      <c r="C75" s="6">
        <v>144000</v>
      </c>
    </row>
    <row r="76" spans="2:3" x14ac:dyDescent="0.2">
      <c r="B76" s="56" t="s">
        <v>37</v>
      </c>
      <c r="C76" s="6">
        <v>72000</v>
      </c>
    </row>
    <row r="77" spans="2:3" x14ac:dyDescent="0.2">
      <c r="B77" s="56" t="s">
        <v>39</v>
      </c>
      <c r="C77" s="6">
        <v>72000</v>
      </c>
    </row>
    <row r="78" spans="2:3" x14ac:dyDescent="0.2">
      <c r="B78" s="56" t="s">
        <v>71</v>
      </c>
      <c r="C78" s="6">
        <v>72000</v>
      </c>
    </row>
    <row r="79" spans="2:3" x14ac:dyDescent="0.2">
      <c r="B79" s="56" t="s">
        <v>36</v>
      </c>
      <c r="C79" s="6">
        <v>72000</v>
      </c>
    </row>
    <row r="80" spans="2:3" x14ac:dyDescent="0.2">
      <c r="B80" s="6" t="s">
        <v>72</v>
      </c>
      <c r="C80" s="6">
        <v>72000</v>
      </c>
    </row>
    <row r="81" spans="2:3" x14ac:dyDescent="0.2">
      <c r="B81" s="19" t="s">
        <v>81</v>
      </c>
      <c r="C81" s="6">
        <v>100000</v>
      </c>
    </row>
    <row r="84" spans="2:3" x14ac:dyDescent="0.2">
      <c r="B84" s="1" t="s">
        <v>33</v>
      </c>
      <c r="C84" s="13">
        <v>215000</v>
      </c>
    </row>
    <row r="85" spans="2:3" x14ac:dyDescent="0.2">
      <c r="B85" s="1" t="s">
        <v>34</v>
      </c>
      <c r="C85" s="1">
        <v>215000</v>
      </c>
    </row>
    <row r="86" spans="2:3" x14ac:dyDescent="0.2">
      <c r="B86" s="1" t="s">
        <v>35</v>
      </c>
      <c r="C86" s="1">
        <v>135000</v>
      </c>
    </row>
    <row r="87" spans="2:3" x14ac:dyDescent="0.2">
      <c r="B87" s="1" t="s">
        <v>36</v>
      </c>
      <c r="C87" s="1">
        <v>330000</v>
      </c>
    </row>
    <row r="88" spans="2:3" x14ac:dyDescent="0.2">
      <c r="B88" s="1" t="s">
        <v>43</v>
      </c>
      <c r="C88" s="1">
        <v>675000</v>
      </c>
    </row>
    <row r="89" spans="2:3" x14ac:dyDescent="0.2">
      <c r="B89" s="75" t="s">
        <v>37</v>
      </c>
      <c r="C89" s="75">
        <v>330000</v>
      </c>
    </row>
    <row r="90" spans="2:3" x14ac:dyDescent="0.2">
      <c r="B90" s="75" t="s">
        <v>38</v>
      </c>
      <c r="C90" s="75">
        <v>330000</v>
      </c>
    </row>
    <row r="91" spans="2:3" x14ac:dyDescent="0.2">
      <c r="B91" s="75" t="s">
        <v>39</v>
      </c>
      <c r="C91" s="75">
        <v>195000</v>
      </c>
    </row>
    <row r="92" spans="2:3" x14ac:dyDescent="0.2">
      <c r="B92" s="75" t="s">
        <v>40</v>
      </c>
      <c r="C92" s="75">
        <v>245000</v>
      </c>
    </row>
    <row r="93" spans="2:3" x14ac:dyDescent="0.2">
      <c r="B93" s="75" t="s">
        <v>41</v>
      </c>
      <c r="C93" s="75">
        <v>430000</v>
      </c>
    </row>
    <row r="94" spans="2:3" ht="15" x14ac:dyDescent="0.25">
      <c r="B94" s="52" t="s">
        <v>43</v>
      </c>
      <c r="C94" s="53">
        <v>216000</v>
      </c>
    </row>
    <row r="95" spans="2:3" ht="15" x14ac:dyDescent="0.25">
      <c r="B95" s="52" t="s">
        <v>44</v>
      </c>
      <c r="C95" s="53">
        <v>216000</v>
      </c>
    </row>
    <row r="96" spans="2:3" ht="15" x14ac:dyDescent="0.25">
      <c r="B96" s="54" t="s">
        <v>69</v>
      </c>
      <c r="C96" s="55">
        <v>72000</v>
      </c>
    </row>
    <row r="97" spans="2:3" ht="15" x14ac:dyDescent="0.25">
      <c r="B97" s="54" t="s">
        <v>38</v>
      </c>
      <c r="C97" s="55">
        <v>144000</v>
      </c>
    </row>
    <row r="98" spans="2:3" ht="15" x14ac:dyDescent="0.25">
      <c r="B98" s="54" t="s">
        <v>72</v>
      </c>
      <c r="C98" s="55">
        <v>72000</v>
      </c>
    </row>
    <row r="99" spans="2:3" x14ac:dyDescent="0.2">
      <c r="B99" s="6" t="s">
        <v>57</v>
      </c>
      <c r="C99" s="6">
        <v>144000</v>
      </c>
    </row>
    <row r="100" spans="2:3" x14ac:dyDescent="0.2">
      <c r="B100" s="6" t="s">
        <v>84</v>
      </c>
      <c r="C100" s="6">
        <v>144000</v>
      </c>
    </row>
    <row r="101" spans="2:3" x14ac:dyDescent="0.2">
      <c r="B101" s="19" t="s">
        <v>79</v>
      </c>
      <c r="C101" s="6">
        <v>144000</v>
      </c>
    </row>
    <row r="102" spans="2:3" x14ac:dyDescent="0.2">
      <c r="B102" s="56" t="s">
        <v>37</v>
      </c>
      <c r="C102" s="6">
        <v>72000</v>
      </c>
    </row>
    <row r="103" spans="2:3" x14ac:dyDescent="0.2">
      <c r="B103" s="56" t="s">
        <v>39</v>
      </c>
      <c r="C103" s="6">
        <v>72000</v>
      </c>
    </row>
    <row r="104" spans="2:3" x14ac:dyDescent="0.2">
      <c r="B104" s="56" t="s">
        <v>71</v>
      </c>
      <c r="C104" s="6">
        <v>72000</v>
      </c>
    </row>
    <row r="105" spans="2:3" x14ac:dyDescent="0.2">
      <c r="B105" s="56" t="s">
        <v>36</v>
      </c>
      <c r="C105" s="6">
        <v>72000</v>
      </c>
    </row>
    <row r="106" spans="2:3" x14ac:dyDescent="0.2">
      <c r="B106" s="6" t="s">
        <v>72</v>
      </c>
      <c r="C106" s="6">
        <v>72000</v>
      </c>
    </row>
    <row r="107" spans="2:3" x14ac:dyDescent="0.2">
      <c r="B107" s="19" t="s">
        <v>81</v>
      </c>
      <c r="C107" s="6">
        <v>100000</v>
      </c>
    </row>
  </sheetData>
  <mergeCells count="90">
    <mergeCell ref="J51:J52"/>
    <mergeCell ref="J53:J54"/>
    <mergeCell ref="J57:J58"/>
    <mergeCell ref="J59:J60"/>
    <mergeCell ref="J17:J18"/>
    <mergeCell ref="J19:J20"/>
    <mergeCell ref="J24:J25"/>
    <mergeCell ref="J44:J45"/>
    <mergeCell ref="J46:J47"/>
    <mergeCell ref="H37:J37"/>
    <mergeCell ref="G53:G54"/>
    <mergeCell ref="G57:G58"/>
    <mergeCell ref="G59:G60"/>
    <mergeCell ref="I17:I18"/>
    <mergeCell ref="I19:I20"/>
    <mergeCell ref="I44:I45"/>
    <mergeCell ref="I46:I47"/>
    <mergeCell ref="I51:I52"/>
    <mergeCell ref="I53:I54"/>
    <mergeCell ref="I57:I58"/>
    <mergeCell ref="I59:I60"/>
    <mergeCell ref="G38:G39"/>
    <mergeCell ref="G40:G41"/>
    <mergeCell ref="G44:G45"/>
    <mergeCell ref="G46:G47"/>
    <mergeCell ref="G51:G52"/>
    <mergeCell ref="G19:G20"/>
    <mergeCell ref="G24:G25"/>
    <mergeCell ref="G26:G27"/>
    <mergeCell ref="G31:G32"/>
    <mergeCell ref="G33:G34"/>
    <mergeCell ref="G3:G4"/>
    <mergeCell ref="G5:G6"/>
    <mergeCell ref="G10:G11"/>
    <mergeCell ref="G12:G13"/>
    <mergeCell ref="G17:G18"/>
    <mergeCell ref="F46:F47"/>
    <mergeCell ref="F51:F52"/>
    <mergeCell ref="F53:F54"/>
    <mergeCell ref="F57:F58"/>
    <mergeCell ref="F59:F60"/>
    <mergeCell ref="F31:F32"/>
    <mergeCell ref="F33:F34"/>
    <mergeCell ref="F38:F39"/>
    <mergeCell ref="F40:F41"/>
    <mergeCell ref="F44:F45"/>
    <mergeCell ref="D43:D47"/>
    <mergeCell ref="D50:D54"/>
    <mergeCell ref="D56:D60"/>
    <mergeCell ref="E3:E6"/>
    <mergeCell ref="E10:E13"/>
    <mergeCell ref="E17:E20"/>
    <mergeCell ref="E24:E27"/>
    <mergeCell ref="E31:E34"/>
    <mergeCell ref="E38:E41"/>
    <mergeCell ref="E44:E47"/>
    <mergeCell ref="E51:E54"/>
    <mergeCell ref="E57:E60"/>
    <mergeCell ref="B43:B47"/>
    <mergeCell ref="B50:B54"/>
    <mergeCell ref="B56:B60"/>
    <mergeCell ref="C3:C6"/>
    <mergeCell ref="C10:C13"/>
    <mergeCell ref="C17:C20"/>
    <mergeCell ref="C24:C27"/>
    <mergeCell ref="C31:C34"/>
    <mergeCell ref="C38:C41"/>
    <mergeCell ref="C44:C47"/>
    <mergeCell ref="C51:C54"/>
    <mergeCell ref="C57:C60"/>
    <mergeCell ref="B2:B6"/>
    <mergeCell ref="B9:B13"/>
    <mergeCell ref="B16:B20"/>
    <mergeCell ref="B23:B27"/>
    <mergeCell ref="F3:F4"/>
    <mergeCell ref="F5:F6"/>
    <mergeCell ref="F10:F11"/>
    <mergeCell ref="B30:B34"/>
    <mergeCell ref="B37:B41"/>
    <mergeCell ref="D2:D6"/>
    <mergeCell ref="D9:D13"/>
    <mergeCell ref="D16:D20"/>
    <mergeCell ref="D23:D27"/>
    <mergeCell ref="D30:D34"/>
    <mergeCell ref="D37:D41"/>
    <mergeCell ref="F12:F13"/>
    <mergeCell ref="F17:F18"/>
    <mergeCell ref="F19:F20"/>
    <mergeCell ref="F24:F25"/>
    <mergeCell ref="F26:F27"/>
  </mergeCells>
  <phoneticPr fontId="16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35" workbookViewId="0">
      <selection activeCell="B73" sqref="B73"/>
    </sheetView>
  </sheetViews>
  <sheetFormatPr defaultColWidth="9" defaultRowHeight="14.25" outlineLevelRow="2" x14ac:dyDescent="0.2"/>
  <cols>
    <col min="1" max="1" width="17.875" customWidth="1"/>
    <col min="2" max="2" width="32.125" customWidth="1"/>
    <col min="6" max="6" width="13.375" customWidth="1"/>
    <col min="7" max="7" width="21.125" customWidth="1"/>
  </cols>
  <sheetData>
    <row r="1" spans="1:2" x14ac:dyDescent="0.2">
      <c r="A1" t="s">
        <v>55</v>
      </c>
      <c r="B1" t="s">
        <v>1</v>
      </c>
    </row>
    <row r="2" spans="1:2" hidden="1" outlineLevel="2" x14ac:dyDescent="0.2">
      <c r="A2" s="24" t="s">
        <v>7</v>
      </c>
      <c r="B2" s="25">
        <v>144000</v>
      </c>
    </row>
    <row r="3" spans="1:2" outlineLevel="1" collapsed="1" x14ac:dyDescent="0.2">
      <c r="A3" s="26" t="s">
        <v>317</v>
      </c>
      <c r="B3" s="25">
        <f t="shared" ref="B3" si="0">SUBTOTAL(9,B2:B2)</f>
        <v>144000</v>
      </c>
    </row>
    <row r="4" spans="1:2" ht="15" hidden="1" outlineLevel="2" x14ac:dyDescent="0.2">
      <c r="A4" s="27" t="s">
        <v>237</v>
      </c>
      <c r="B4" s="25">
        <v>144000</v>
      </c>
    </row>
    <row r="5" spans="1:2" ht="15" outlineLevel="1" collapsed="1" x14ac:dyDescent="0.2">
      <c r="A5" s="28" t="s">
        <v>318</v>
      </c>
      <c r="B5" s="25">
        <f>SUBTOTAL(9,B4:B4)</f>
        <v>144000</v>
      </c>
    </row>
    <row r="6" spans="1:2" ht="15" hidden="1" outlineLevel="2" x14ac:dyDescent="0.2">
      <c r="A6" s="27" t="s">
        <v>240</v>
      </c>
      <c r="B6" s="25">
        <v>144000</v>
      </c>
    </row>
    <row r="7" spans="1:2" ht="15" outlineLevel="1" collapsed="1" x14ac:dyDescent="0.2">
      <c r="A7" s="28" t="s">
        <v>319</v>
      </c>
      <c r="B7" s="25">
        <f>SUBTOTAL(9,B6:B6)</f>
        <v>144000</v>
      </c>
    </row>
    <row r="8" spans="1:2" ht="15" hidden="1" outlineLevel="2" x14ac:dyDescent="0.2">
      <c r="A8" s="27" t="s">
        <v>243</v>
      </c>
      <c r="B8" s="25">
        <v>216000</v>
      </c>
    </row>
    <row r="9" spans="1:2" ht="15" outlineLevel="1" collapsed="1" x14ac:dyDescent="0.2">
      <c r="A9" s="28" t="s">
        <v>320</v>
      </c>
      <c r="B9" s="25">
        <f t="shared" ref="B9" si="1">SUBTOTAL(9,B8:B8)</f>
        <v>216000</v>
      </c>
    </row>
    <row r="10" spans="1:2" ht="15" hidden="1" outlineLevel="2" x14ac:dyDescent="0.2">
      <c r="A10" s="27" t="s">
        <v>309</v>
      </c>
      <c r="B10" s="25">
        <v>216000</v>
      </c>
    </row>
    <row r="11" spans="1:2" ht="15" outlineLevel="1" collapsed="1" x14ac:dyDescent="0.2">
      <c r="A11" s="28" t="s">
        <v>321</v>
      </c>
      <c r="B11" s="25">
        <f>SUBTOTAL(9,B10:B10)</f>
        <v>216000</v>
      </c>
    </row>
    <row r="12" spans="1:2" ht="15" hidden="1" outlineLevel="2" x14ac:dyDescent="0.2">
      <c r="A12" s="27" t="s">
        <v>310</v>
      </c>
      <c r="B12" s="25">
        <v>144000</v>
      </c>
    </row>
    <row r="13" spans="1:2" ht="15" outlineLevel="1" collapsed="1" x14ac:dyDescent="0.2">
      <c r="A13" s="28" t="s">
        <v>322</v>
      </c>
      <c r="B13" s="25">
        <f>SUBTOTAL(9,B12:B12)</f>
        <v>144000</v>
      </c>
    </row>
    <row r="14" spans="1:2" ht="15" hidden="1" outlineLevel="2" x14ac:dyDescent="0.2">
      <c r="A14" s="27" t="s">
        <v>311</v>
      </c>
      <c r="B14" s="25">
        <v>72000</v>
      </c>
    </row>
    <row r="15" spans="1:2" ht="15" outlineLevel="1" collapsed="1" x14ac:dyDescent="0.2">
      <c r="A15" s="28" t="s">
        <v>323</v>
      </c>
      <c r="B15" s="25">
        <f t="shared" ref="B15" si="2">SUBTOTAL(9,B14:B14)</f>
        <v>72000</v>
      </c>
    </row>
    <row r="16" spans="1:2" ht="15" hidden="1" outlineLevel="2" x14ac:dyDescent="0.2">
      <c r="A16" s="27" t="s">
        <v>312</v>
      </c>
      <c r="B16" s="25">
        <v>72000</v>
      </c>
    </row>
    <row r="17" spans="1:2" ht="15" outlineLevel="1" collapsed="1" x14ac:dyDescent="0.2">
      <c r="A17" s="28" t="s">
        <v>324</v>
      </c>
      <c r="B17" s="25">
        <f>SUBTOTAL(9,B16:B16)</f>
        <v>72000</v>
      </c>
    </row>
    <row r="18" spans="1:2" ht="15" hidden="1" outlineLevel="2" x14ac:dyDescent="0.2">
      <c r="A18" s="27" t="s">
        <v>313</v>
      </c>
      <c r="B18" s="25">
        <v>144000</v>
      </c>
    </row>
    <row r="19" spans="1:2" ht="15" outlineLevel="1" collapsed="1" x14ac:dyDescent="0.2">
      <c r="A19" s="28" t="s">
        <v>325</v>
      </c>
      <c r="B19" s="25">
        <f>SUBTOTAL(9,B18:B18)</f>
        <v>144000</v>
      </c>
    </row>
    <row r="20" spans="1:2" ht="15" hidden="1" outlineLevel="2" x14ac:dyDescent="0.2">
      <c r="A20" s="29" t="s">
        <v>24</v>
      </c>
      <c r="B20" s="25">
        <v>72000</v>
      </c>
    </row>
    <row r="21" spans="1:2" ht="15" outlineLevel="1" collapsed="1" x14ac:dyDescent="0.2">
      <c r="A21" s="30" t="s">
        <v>291</v>
      </c>
      <c r="B21" s="25">
        <f t="shared" ref="B21" si="3">SUBTOTAL(9,B20:B20)</f>
        <v>72000</v>
      </c>
    </row>
    <row r="22" spans="1:2" ht="15" hidden="1" outlineLevel="2" x14ac:dyDescent="0.25">
      <c r="A22" s="31" t="s">
        <v>69</v>
      </c>
      <c r="B22" s="32">
        <v>72000</v>
      </c>
    </row>
    <row r="23" spans="1:2" ht="15" outlineLevel="1" collapsed="1" x14ac:dyDescent="0.25">
      <c r="A23" s="33" t="s">
        <v>326</v>
      </c>
      <c r="B23" s="32">
        <f>SUBTOTAL(9,B22:B22)</f>
        <v>72000</v>
      </c>
    </row>
    <row r="24" spans="1:2" hidden="1" outlineLevel="2" x14ac:dyDescent="0.2">
      <c r="A24" s="34" t="s">
        <v>36</v>
      </c>
      <c r="B24" s="35">
        <v>72000</v>
      </c>
    </row>
    <row r="25" spans="1:2" outlineLevel="1" collapsed="1" x14ac:dyDescent="0.2">
      <c r="A25" s="36" t="s">
        <v>327</v>
      </c>
      <c r="B25" s="35">
        <f>SUBTOTAL(9,B24:B24)</f>
        <v>72000</v>
      </c>
    </row>
    <row r="26" spans="1:2" hidden="1" outlineLevel="2" x14ac:dyDescent="0.2">
      <c r="A26" s="37" t="s">
        <v>79</v>
      </c>
      <c r="B26" s="35">
        <v>144000</v>
      </c>
    </row>
    <row r="27" spans="1:2" outlineLevel="1" collapsed="1" x14ac:dyDescent="0.2">
      <c r="A27" s="38" t="s">
        <v>328</v>
      </c>
      <c r="B27" s="35">
        <f t="shared" ref="B27" si="4">SUBTOTAL(9,B26:B26)</f>
        <v>144000</v>
      </c>
    </row>
    <row r="28" spans="1:2" ht="15" hidden="1" outlineLevel="2" x14ac:dyDescent="0.25">
      <c r="A28" s="31" t="s">
        <v>43</v>
      </c>
      <c r="B28" s="32">
        <v>216000</v>
      </c>
    </row>
    <row r="29" spans="1:2" ht="15" outlineLevel="1" collapsed="1" x14ac:dyDescent="0.25">
      <c r="A29" s="33" t="s">
        <v>329</v>
      </c>
      <c r="B29" s="32">
        <f>SUBTOTAL(9,B28:B28)</f>
        <v>216000</v>
      </c>
    </row>
    <row r="30" spans="1:2" hidden="1" outlineLevel="2" x14ac:dyDescent="0.2">
      <c r="A30" s="37" t="s">
        <v>81</v>
      </c>
      <c r="B30" s="35">
        <v>100000</v>
      </c>
    </row>
    <row r="31" spans="1:2" outlineLevel="1" collapsed="1" x14ac:dyDescent="0.2">
      <c r="A31" s="38" t="s">
        <v>330</v>
      </c>
      <c r="B31" s="35">
        <f>SUBTOTAL(9,B30:B30)</f>
        <v>100000</v>
      </c>
    </row>
    <row r="32" spans="1:2" hidden="1" outlineLevel="2" x14ac:dyDescent="0.2">
      <c r="A32" s="34" t="s">
        <v>37</v>
      </c>
      <c r="B32" s="35">
        <v>72000</v>
      </c>
    </row>
    <row r="33" spans="1:2" outlineLevel="1" collapsed="1" x14ac:dyDescent="0.2">
      <c r="A33" s="36" t="s">
        <v>331</v>
      </c>
      <c r="B33" s="35">
        <f t="shared" ref="B33" si="5">SUBTOTAL(9,B32:B32)</f>
        <v>72000</v>
      </c>
    </row>
    <row r="34" spans="1:2" ht="15" hidden="1" outlineLevel="2" x14ac:dyDescent="0.25">
      <c r="A34" s="31" t="s">
        <v>44</v>
      </c>
      <c r="B34" s="32">
        <v>216000</v>
      </c>
    </row>
    <row r="35" spans="1:2" ht="15" outlineLevel="1" collapsed="1" x14ac:dyDescent="0.25">
      <c r="A35" s="33" t="s">
        <v>332</v>
      </c>
      <c r="B35" s="32">
        <f t="shared" ref="B35" si="6">SUBTOTAL(9,B34:B34)</f>
        <v>216000</v>
      </c>
    </row>
    <row r="36" spans="1:2" ht="15" hidden="1" outlineLevel="2" x14ac:dyDescent="0.25">
      <c r="A36" s="31" t="s">
        <v>38</v>
      </c>
      <c r="B36" s="32">
        <v>144000</v>
      </c>
    </row>
    <row r="37" spans="1:2" ht="15" outlineLevel="1" collapsed="1" x14ac:dyDescent="0.25">
      <c r="A37" s="33" t="s">
        <v>333</v>
      </c>
      <c r="B37" s="32">
        <f>SUBTOTAL(9,B36:B36)</f>
        <v>144000</v>
      </c>
    </row>
    <row r="38" spans="1:2" hidden="1" outlineLevel="2" x14ac:dyDescent="0.2">
      <c r="A38" s="34" t="s">
        <v>71</v>
      </c>
      <c r="B38" s="35">
        <v>72000</v>
      </c>
    </row>
    <row r="39" spans="1:2" outlineLevel="1" collapsed="1" x14ac:dyDescent="0.2">
      <c r="A39" s="36" t="s">
        <v>334</v>
      </c>
      <c r="B39" s="35">
        <f>SUBTOTAL(9,B38:B38)</f>
        <v>72000</v>
      </c>
    </row>
    <row r="40" spans="1:2" ht="15" hidden="1" outlineLevel="2" x14ac:dyDescent="0.2">
      <c r="A40" s="27" t="s">
        <v>57</v>
      </c>
      <c r="B40" s="25">
        <v>72000</v>
      </c>
    </row>
    <row r="41" spans="1:2" hidden="1" outlineLevel="2" x14ac:dyDescent="0.2">
      <c r="A41" s="35" t="s">
        <v>57</v>
      </c>
      <c r="B41" s="35">
        <v>144000</v>
      </c>
    </row>
    <row r="42" spans="1:2" outlineLevel="1" collapsed="1" x14ac:dyDescent="0.2">
      <c r="A42" s="39" t="s">
        <v>335</v>
      </c>
      <c r="B42" s="35">
        <f>SUBTOTAL(9,B40:B41)</f>
        <v>216000</v>
      </c>
    </row>
    <row r="43" spans="1:2" hidden="1" outlineLevel="2" x14ac:dyDescent="0.2">
      <c r="A43" s="34" t="s">
        <v>39</v>
      </c>
      <c r="B43" s="35">
        <v>72000</v>
      </c>
    </row>
    <row r="44" spans="1:2" outlineLevel="1" collapsed="1" x14ac:dyDescent="0.2">
      <c r="A44" s="36" t="s">
        <v>336</v>
      </c>
      <c r="B44" s="35">
        <f>SUBTOTAL(9,B43:B43)</f>
        <v>72000</v>
      </c>
    </row>
    <row r="45" spans="1:2" ht="15" hidden="1" outlineLevel="2" x14ac:dyDescent="0.25">
      <c r="A45" s="31" t="s">
        <v>72</v>
      </c>
      <c r="B45" s="32">
        <v>72000</v>
      </c>
    </row>
    <row r="46" spans="1:2" hidden="1" outlineLevel="2" x14ac:dyDescent="0.2">
      <c r="A46" s="35" t="s">
        <v>72</v>
      </c>
      <c r="B46" s="35">
        <v>72000</v>
      </c>
    </row>
    <row r="47" spans="1:2" outlineLevel="1" collapsed="1" x14ac:dyDescent="0.2">
      <c r="A47" s="39" t="s">
        <v>337</v>
      </c>
      <c r="B47" s="35">
        <f>SUBTOTAL(9,B45:B46)</f>
        <v>144000</v>
      </c>
    </row>
    <row r="48" spans="1:2" hidden="1" outlineLevel="2" x14ac:dyDescent="0.2">
      <c r="A48" s="35" t="s">
        <v>84</v>
      </c>
      <c r="B48" s="35">
        <v>144000</v>
      </c>
    </row>
    <row r="49" spans="1:7" outlineLevel="1" collapsed="1" x14ac:dyDescent="0.2">
      <c r="A49" s="39" t="s">
        <v>338</v>
      </c>
      <c r="B49" s="35">
        <f t="shared" ref="B49" si="7">SUBTOTAL(9,B48:B48)</f>
        <v>144000</v>
      </c>
    </row>
    <row r="50" spans="1:7" ht="15" hidden="1" outlineLevel="2" x14ac:dyDescent="0.2">
      <c r="A50" s="27" t="s">
        <v>62</v>
      </c>
      <c r="B50" s="25">
        <v>72000</v>
      </c>
    </row>
    <row r="51" spans="1:7" ht="15" outlineLevel="1" collapsed="1" x14ac:dyDescent="0.2">
      <c r="A51" s="28" t="s">
        <v>339</v>
      </c>
      <c r="B51" s="25">
        <f>SUBTOTAL(9,B50:B50)</f>
        <v>72000</v>
      </c>
    </row>
    <row r="52" spans="1:7" ht="15" hidden="1" outlineLevel="2" x14ac:dyDescent="0.2">
      <c r="A52" s="27" t="s">
        <v>86</v>
      </c>
      <c r="B52" s="25">
        <v>144000</v>
      </c>
    </row>
    <row r="53" spans="1:7" ht="15" outlineLevel="1" collapsed="1" x14ac:dyDescent="0.2">
      <c r="A53" s="40" t="s">
        <v>302</v>
      </c>
      <c r="B53" s="41">
        <f>SUBTOTAL(9,B52:B52)</f>
        <v>144000</v>
      </c>
    </row>
    <row r="54" spans="1:7" ht="15" x14ac:dyDescent="0.2">
      <c r="A54" s="40" t="s">
        <v>74</v>
      </c>
      <c r="B54" s="41">
        <f>SUBTOTAL(9,B2:B52)</f>
        <v>3268000</v>
      </c>
    </row>
    <row r="58" spans="1:7" x14ac:dyDescent="0.2">
      <c r="F58" t="s">
        <v>340</v>
      </c>
    </row>
    <row r="59" spans="1:7" x14ac:dyDescent="0.2">
      <c r="A59" s="42" t="s">
        <v>7</v>
      </c>
      <c r="B59" s="43">
        <v>144000</v>
      </c>
      <c r="F59" s="44" t="s">
        <v>7</v>
      </c>
      <c r="G59" s="45">
        <v>144000</v>
      </c>
    </row>
    <row r="60" spans="1:7" ht="15" x14ac:dyDescent="0.2">
      <c r="A60" s="46" t="s">
        <v>9</v>
      </c>
      <c r="B60" s="43">
        <v>144000</v>
      </c>
      <c r="F60" s="47" t="s">
        <v>24</v>
      </c>
      <c r="G60" s="48">
        <v>72000</v>
      </c>
    </row>
    <row r="61" spans="1:7" ht="15" x14ac:dyDescent="0.2">
      <c r="A61" s="46" t="s">
        <v>11</v>
      </c>
      <c r="B61" s="43">
        <v>144000</v>
      </c>
      <c r="F61" s="49" t="s">
        <v>237</v>
      </c>
      <c r="G61" s="48">
        <v>144000</v>
      </c>
    </row>
    <row r="62" spans="1:7" ht="15" x14ac:dyDescent="0.2">
      <c r="A62" s="46" t="s">
        <v>13</v>
      </c>
      <c r="B62" s="43">
        <v>216000</v>
      </c>
      <c r="F62" s="49" t="s">
        <v>240</v>
      </c>
      <c r="G62" s="48">
        <v>144000</v>
      </c>
    </row>
    <row r="63" spans="1:7" ht="15" x14ac:dyDescent="0.2">
      <c r="A63" s="46" t="s">
        <v>15</v>
      </c>
      <c r="B63" s="43">
        <v>216000</v>
      </c>
      <c r="F63" s="49" t="s">
        <v>243</v>
      </c>
      <c r="G63" s="48">
        <v>216000</v>
      </c>
    </row>
    <row r="64" spans="1:7" ht="15" x14ac:dyDescent="0.2">
      <c r="A64" s="46" t="s">
        <v>17</v>
      </c>
      <c r="B64" s="43">
        <v>144000</v>
      </c>
      <c r="F64" s="49" t="s">
        <v>309</v>
      </c>
      <c r="G64" s="48">
        <v>216000</v>
      </c>
    </row>
    <row r="65" spans="1:7" ht="15" x14ac:dyDescent="0.2">
      <c r="A65" s="46" t="s">
        <v>19</v>
      </c>
      <c r="B65" s="43">
        <v>72000</v>
      </c>
      <c r="F65" s="49" t="s">
        <v>310</v>
      </c>
      <c r="G65" s="48">
        <v>144000</v>
      </c>
    </row>
    <row r="66" spans="1:7" ht="15" x14ac:dyDescent="0.2">
      <c r="A66" s="46" t="s">
        <v>21</v>
      </c>
      <c r="B66" s="43">
        <v>72000</v>
      </c>
      <c r="F66" s="49" t="s">
        <v>57</v>
      </c>
      <c r="G66" s="48">
        <v>72000</v>
      </c>
    </row>
    <row r="67" spans="1:7" ht="15" x14ac:dyDescent="0.2">
      <c r="A67" s="46" t="s">
        <v>23</v>
      </c>
      <c r="B67" s="43">
        <v>144000</v>
      </c>
      <c r="F67" s="49" t="s">
        <v>311</v>
      </c>
      <c r="G67" s="48">
        <v>72000</v>
      </c>
    </row>
    <row r="68" spans="1:7" ht="15" x14ac:dyDescent="0.2">
      <c r="A68" s="50" t="s">
        <v>24</v>
      </c>
      <c r="B68" s="43">
        <v>72000</v>
      </c>
      <c r="F68" s="49" t="s">
        <v>312</v>
      </c>
      <c r="G68" s="48">
        <v>72000</v>
      </c>
    </row>
    <row r="69" spans="1:7" ht="15" x14ac:dyDescent="0.25">
      <c r="A69" s="51" t="s">
        <v>259</v>
      </c>
      <c r="B69" s="15">
        <v>72000</v>
      </c>
      <c r="F69" s="49" t="s">
        <v>62</v>
      </c>
      <c r="G69" s="48">
        <v>72000</v>
      </c>
    </row>
    <row r="70" spans="1:7" ht="15" x14ac:dyDescent="0.2">
      <c r="A70" s="16" t="s">
        <v>260</v>
      </c>
      <c r="B70" s="17">
        <v>72000</v>
      </c>
      <c r="F70" s="49" t="s">
        <v>313</v>
      </c>
      <c r="G70" s="48">
        <v>144000</v>
      </c>
    </row>
    <row r="71" spans="1:7" ht="15" x14ac:dyDescent="0.2">
      <c r="A71" s="43" t="s">
        <v>25</v>
      </c>
      <c r="B71" s="17">
        <v>144000</v>
      </c>
      <c r="F71" s="49" t="s">
        <v>86</v>
      </c>
      <c r="G71" s="48">
        <v>144000</v>
      </c>
    </row>
    <row r="72" spans="1:7" ht="15" x14ac:dyDescent="0.25">
      <c r="A72" s="51" t="s">
        <v>43</v>
      </c>
      <c r="B72" s="15">
        <v>216000</v>
      </c>
    </row>
    <row r="73" spans="1:7" x14ac:dyDescent="0.2">
      <c r="A73" s="43" t="s">
        <v>26</v>
      </c>
      <c r="B73" s="17">
        <v>100000</v>
      </c>
    </row>
    <row r="74" spans="1:7" ht="15" x14ac:dyDescent="0.2">
      <c r="A74" s="16" t="s">
        <v>261</v>
      </c>
      <c r="B74" s="17">
        <v>72000</v>
      </c>
      <c r="F74" s="40" t="s">
        <v>341</v>
      </c>
    </row>
    <row r="75" spans="1:7" ht="15" x14ac:dyDescent="0.25">
      <c r="A75" s="51" t="s">
        <v>44</v>
      </c>
      <c r="B75" s="15">
        <v>216000</v>
      </c>
      <c r="F75" s="52" t="s">
        <v>43</v>
      </c>
      <c r="G75" s="53">
        <v>216000</v>
      </c>
    </row>
    <row r="76" spans="1:7" ht="15" x14ac:dyDescent="0.25">
      <c r="A76" s="51" t="s">
        <v>38</v>
      </c>
      <c r="B76" s="15">
        <v>144000</v>
      </c>
      <c r="F76" s="52" t="s">
        <v>44</v>
      </c>
      <c r="G76" s="53">
        <v>216000</v>
      </c>
    </row>
    <row r="77" spans="1:7" ht="15" x14ac:dyDescent="0.25">
      <c r="A77" s="16" t="s">
        <v>45</v>
      </c>
      <c r="B77" s="17">
        <v>72000</v>
      </c>
      <c r="F77" s="54" t="s">
        <v>69</v>
      </c>
      <c r="G77" s="55">
        <v>72000</v>
      </c>
    </row>
    <row r="78" spans="1:7" ht="15" x14ac:dyDescent="0.25">
      <c r="A78" s="17" t="s">
        <v>27</v>
      </c>
      <c r="B78" s="17">
        <v>216000</v>
      </c>
      <c r="F78" s="54" t="s">
        <v>38</v>
      </c>
      <c r="G78" s="55">
        <v>144000</v>
      </c>
    </row>
    <row r="79" spans="1:7" ht="15" x14ac:dyDescent="0.25">
      <c r="A79" s="16" t="s">
        <v>46</v>
      </c>
      <c r="B79" s="17">
        <v>72000</v>
      </c>
      <c r="F79" s="54" t="s">
        <v>72</v>
      </c>
      <c r="G79" s="55">
        <v>72000</v>
      </c>
    </row>
    <row r="80" spans="1:7" x14ac:dyDescent="0.2">
      <c r="A80" s="17" t="s">
        <v>72</v>
      </c>
      <c r="B80" s="17">
        <v>144000</v>
      </c>
      <c r="F80" s="6" t="s">
        <v>57</v>
      </c>
      <c r="G80" s="6">
        <v>144000</v>
      </c>
    </row>
    <row r="81" spans="1:7" x14ac:dyDescent="0.2">
      <c r="A81" s="17" t="s">
        <v>28</v>
      </c>
      <c r="B81" s="17">
        <v>144000</v>
      </c>
      <c r="F81" s="6" t="s">
        <v>84</v>
      </c>
      <c r="G81" s="6">
        <v>144000</v>
      </c>
    </row>
    <row r="82" spans="1:7" ht="15" x14ac:dyDescent="0.2">
      <c r="A82" s="46" t="s">
        <v>29</v>
      </c>
      <c r="B82" s="43">
        <v>72000</v>
      </c>
      <c r="F82" s="19" t="s">
        <v>79</v>
      </c>
      <c r="G82" s="6">
        <v>144000</v>
      </c>
    </row>
    <row r="83" spans="1:7" ht="15" x14ac:dyDescent="0.2">
      <c r="A83" s="46" t="s">
        <v>30</v>
      </c>
      <c r="B83" s="43">
        <v>144000</v>
      </c>
      <c r="F83" s="56" t="s">
        <v>37</v>
      </c>
      <c r="G83" s="6">
        <v>72000</v>
      </c>
    </row>
    <row r="84" spans="1:7" x14ac:dyDescent="0.2">
      <c r="F84" s="56" t="s">
        <v>39</v>
      </c>
      <c r="G84" s="6">
        <v>72000</v>
      </c>
    </row>
    <row r="85" spans="1:7" x14ac:dyDescent="0.2">
      <c r="F85" s="56" t="s">
        <v>71</v>
      </c>
      <c r="G85" s="6">
        <v>72000</v>
      </c>
    </row>
    <row r="86" spans="1:7" x14ac:dyDescent="0.2">
      <c r="F86" s="56" t="s">
        <v>36</v>
      </c>
      <c r="G86" s="6">
        <v>72000</v>
      </c>
    </row>
    <row r="87" spans="1:7" x14ac:dyDescent="0.2">
      <c r="F87" s="6" t="s">
        <v>72</v>
      </c>
      <c r="G87" s="6">
        <v>72000</v>
      </c>
    </row>
    <row r="88" spans="1:7" x14ac:dyDescent="0.2">
      <c r="F88" s="19" t="s">
        <v>81</v>
      </c>
      <c r="G88" s="6">
        <v>100000</v>
      </c>
    </row>
  </sheetData>
  <sortState ref="A2:B28">
    <sortCondition ref="A2:A28"/>
  </sortState>
  <phoneticPr fontId="16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workbookViewId="0">
      <selection activeCell="A73" sqref="A73:B76"/>
    </sheetView>
  </sheetViews>
  <sheetFormatPr defaultColWidth="9" defaultRowHeight="14.25" outlineLevelRow="2" x14ac:dyDescent="0.2"/>
  <cols>
    <col min="1" max="1" width="23.75" customWidth="1"/>
    <col min="2" max="2" width="14.875" customWidth="1"/>
  </cols>
  <sheetData>
    <row r="1" spans="1:2" x14ac:dyDescent="0.2">
      <c r="A1" t="s">
        <v>55</v>
      </c>
      <c r="B1" t="s">
        <v>1</v>
      </c>
    </row>
    <row r="2" spans="1:2" hidden="1" outlineLevel="2" x14ac:dyDescent="0.2">
      <c r="A2" s="1" t="s">
        <v>171</v>
      </c>
      <c r="B2" s="1">
        <v>2</v>
      </c>
    </row>
    <row r="3" spans="1:2" hidden="1" outlineLevel="2" x14ac:dyDescent="0.2">
      <c r="A3" s="1" t="s">
        <v>171</v>
      </c>
      <c r="B3" s="1">
        <v>1</v>
      </c>
    </row>
    <row r="4" spans="1:2" hidden="1" outlineLevel="2" x14ac:dyDescent="0.2">
      <c r="A4" s="1" t="s">
        <v>171</v>
      </c>
      <c r="B4" s="1">
        <v>1</v>
      </c>
    </row>
    <row r="5" spans="1:2" outlineLevel="1" collapsed="1" x14ac:dyDescent="0.2">
      <c r="A5" s="21" t="s">
        <v>342</v>
      </c>
      <c r="B5" s="1">
        <f>SUBTOTAL(9,B2:B4)</f>
        <v>4</v>
      </c>
    </row>
    <row r="6" spans="1:2" hidden="1" outlineLevel="2" x14ac:dyDescent="0.2">
      <c r="A6" s="1" t="s">
        <v>165</v>
      </c>
      <c r="B6" s="1">
        <v>6</v>
      </c>
    </row>
    <row r="7" spans="1:2" hidden="1" outlineLevel="2" x14ac:dyDescent="0.2">
      <c r="A7" s="1" t="s">
        <v>165</v>
      </c>
      <c r="B7" s="1">
        <v>6</v>
      </c>
    </row>
    <row r="8" spans="1:2" hidden="1" outlineLevel="2" x14ac:dyDescent="0.2">
      <c r="A8" s="1" t="s">
        <v>165</v>
      </c>
      <c r="B8" s="1">
        <v>6</v>
      </c>
    </row>
    <row r="9" spans="1:2" hidden="1" outlineLevel="2" x14ac:dyDescent="0.2">
      <c r="A9" s="1" t="s">
        <v>165</v>
      </c>
      <c r="B9" s="1">
        <v>6</v>
      </c>
    </row>
    <row r="10" spans="1:2" hidden="1" outlineLevel="2" x14ac:dyDescent="0.2">
      <c r="A10" s="1" t="s">
        <v>165</v>
      </c>
      <c r="B10" s="1">
        <v>6</v>
      </c>
    </row>
    <row r="11" spans="1:2" hidden="1" outlineLevel="2" x14ac:dyDescent="0.2">
      <c r="A11" s="1" t="s">
        <v>165</v>
      </c>
      <c r="B11" s="1">
        <v>6</v>
      </c>
    </row>
    <row r="12" spans="1:2" hidden="1" outlineLevel="2" x14ac:dyDescent="0.2">
      <c r="A12" s="1" t="s">
        <v>165</v>
      </c>
      <c r="B12" s="1">
        <v>6</v>
      </c>
    </row>
    <row r="13" spans="1:2" hidden="1" outlineLevel="2" x14ac:dyDescent="0.2">
      <c r="A13" s="1" t="s">
        <v>165</v>
      </c>
      <c r="B13" s="1">
        <v>4</v>
      </c>
    </row>
    <row r="14" spans="1:2" hidden="1" outlineLevel="2" x14ac:dyDescent="0.2">
      <c r="A14" s="1" t="s">
        <v>165</v>
      </c>
      <c r="B14" s="1">
        <v>5</v>
      </c>
    </row>
    <row r="15" spans="1:2" hidden="1" outlineLevel="2" x14ac:dyDescent="0.2">
      <c r="A15" s="1" t="s">
        <v>165</v>
      </c>
      <c r="B15" s="1">
        <v>5</v>
      </c>
    </row>
    <row r="16" spans="1:2" hidden="1" outlineLevel="2" x14ac:dyDescent="0.2">
      <c r="A16" s="1" t="s">
        <v>165</v>
      </c>
      <c r="B16" s="1">
        <v>6</v>
      </c>
    </row>
    <row r="17" spans="1:2" hidden="1" outlineLevel="2" x14ac:dyDescent="0.2">
      <c r="A17" s="1" t="s">
        <v>165</v>
      </c>
      <c r="B17" s="1">
        <v>4</v>
      </c>
    </row>
    <row r="18" spans="1:2" hidden="1" outlineLevel="2" x14ac:dyDescent="0.2">
      <c r="A18" s="1" t="s">
        <v>165</v>
      </c>
      <c r="B18" s="1">
        <v>6</v>
      </c>
    </row>
    <row r="19" spans="1:2" hidden="1" outlineLevel="2" x14ac:dyDescent="0.2">
      <c r="A19" s="1" t="s">
        <v>165</v>
      </c>
      <c r="B19" s="1">
        <v>6</v>
      </c>
    </row>
    <row r="20" spans="1:2" hidden="1" outlineLevel="2" x14ac:dyDescent="0.2">
      <c r="A20" s="1" t="s">
        <v>165</v>
      </c>
      <c r="B20" s="1">
        <v>4</v>
      </c>
    </row>
    <row r="21" spans="1:2" hidden="1" outlineLevel="2" x14ac:dyDescent="0.2">
      <c r="A21" s="1" t="s">
        <v>165</v>
      </c>
      <c r="B21" s="1">
        <v>3</v>
      </c>
    </row>
    <row r="22" spans="1:2" hidden="1" outlineLevel="2" x14ac:dyDescent="0.2">
      <c r="A22" s="1" t="s">
        <v>165</v>
      </c>
      <c r="B22" s="1">
        <v>3</v>
      </c>
    </row>
    <row r="23" spans="1:2" hidden="1" outlineLevel="2" x14ac:dyDescent="0.2">
      <c r="A23" s="1" t="s">
        <v>165</v>
      </c>
      <c r="B23" s="1">
        <v>3</v>
      </c>
    </row>
    <row r="24" spans="1:2" hidden="1" outlineLevel="2" x14ac:dyDescent="0.2">
      <c r="A24" s="1" t="s">
        <v>165</v>
      </c>
      <c r="B24" s="1">
        <v>3</v>
      </c>
    </row>
    <row r="25" spans="1:2" hidden="1" outlineLevel="2" x14ac:dyDescent="0.2">
      <c r="A25" s="1" t="s">
        <v>165</v>
      </c>
      <c r="B25" s="1">
        <v>3</v>
      </c>
    </row>
    <row r="26" spans="1:2" hidden="1" outlineLevel="2" x14ac:dyDescent="0.2">
      <c r="A26" s="1" t="s">
        <v>165</v>
      </c>
      <c r="B26" s="1">
        <v>3</v>
      </c>
    </row>
    <row r="27" spans="1:2" hidden="1" outlineLevel="2" x14ac:dyDescent="0.2">
      <c r="A27" s="1" t="s">
        <v>165</v>
      </c>
      <c r="B27" s="1">
        <v>3</v>
      </c>
    </row>
    <row r="28" spans="1:2" hidden="1" outlineLevel="2" x14ac:dyDescent="0.2">
      <c r="A28" s="1" t="s">
        <v>165</v>
      </c>
      <c r="B28" s="1">
        <v>3</v>
      </c>
    </row>
    <row r="29" spans="1:2" outlineLevel="1" collapsed="1" x14ac:dyDescent="0.2">
      <c r="A29" s="3" t="s">
        <v>343</v>
      </c>
      <c r="B29" s="1">
        <f>SUBTOTAL(9,B6:B28)</f>
        <v>106</v>
      </c>
    </row>
    <row r="30" spans="1:2" hidden="1" outlineLevel="2" x14ac:dyDescent="0.2">
      <c r="A30" s="1" t="s">
        <v>197</v>
      </c>
      <c r="B30" s="1">
        <v>1</v>
      </c>
    </row>
    <row r="31" spans="1:2" hidden="1" outlineLevel="2" x14ac:dyDescent="0.2">
      <c r="A31" s="1" t="s">
        <v>197</v>
      </c>
      <c r="B31" s="1">
        <v>1</v>
      </c>
    </row>
    <row r="32" spans="1:2" hidden="1" outlineLevel="2" x14ac:dyDescent="0.2">
      <c r="A32" s="1" t="s">
        <v>197</v>
      </c>
      <c r="B32" s="1">
        <v>1</v>
      </c>
    </row>
    <row r="33" spans="1:2" hidden="1" outlineLevel="2" x14ac:dyDescent="0.2">
      <c r="A33" s="1" t="s">
        <v>197</v>
      </c>
      <c r="B33" s="1">
        <v>1</v>
      </c>
    </row>
    <row r="34" spans="1:2" hidden="1" outlineLevel="2" x14ac:dyDescent="0.2">
      <c r="A34" s="1" t="s">
        <v>197</v>
      </c>
      <c r="B34" s="1">
        <v>1</v>
      </c>
    </row>
    <row r="35" spans="1:2" hidden="1" outlineLevel="2" x14ac:dyDescent="0.2">
      <c r="A35" s="1" t="s">
        <v>197</v>
      </c>
      <c r="B35" s="1">
        <v>1</v>
      </c>
    </row>
    <row r="36" spans="1:2" hidden="1" outlineLevel="2" x14ac:dyDescent="0.2">
      <c r="A36" s="1" t="s">
        <v>197</v>
      </c>
      <c r="B36" s="1">
        <v>1</v>
      </c>
    </row>
    <row r="37" spans="1:2" hidden="1" outlineLevel="2" x14ac:dyDescent="0.2">
      <c r="A37" s="1" t="s">
        <v>197</v>
      </c>
      <c r="B37" s="1">
        <v>1</v>
      </c>
    </row>
    <row r="38" spans="1:2" hidden="1" outlineLevel="2" x14ac:dyDescent="0.2">
      <c r="A38" s="1" t="s">
        <v>197</v>
      </c>
      <c r="B38" s="1">
        <v>1</v>
      </c>
    </row>
    <row r="39" spans="1:2" hidden="1" outlineLevel="2" x14ac:dyDescent="0.2">
      <c r="A39" s="1" t="s">
        <v>197</v>
      </c>
      <c r="B39" s="1">
        <v>1</v>
      </c>
    </row>
    <row r="40" spans="1:2" hidden="1" outlineLevel="2" x14ac:dyDescent="0.2">
      <c r="A40" s="1" t="s">
        <v>197</v>
      </c>
      <c r="B40" s="1">
        <v>1</v>
      </c>
    </row>
    <row r="41" spans="1:2" hidden="1" outlineLevel="2" x14ac:dyDescent="0.2">
      <c r="A41" s="1" t="s">
        <v>197</v>
      </c>
      <c r="B41" s="1">
        <v>1</v>
      </c>
    </row>
    <row r="42" spans="1:2" hidden="1" outlineLevel="2" x14ac:dyDescent="0.2">
      <c r="A42" s="1" t="s">
        <v>197</v>
      </c>
      <c r="B42" s="1">
        <v>1</v>
      </c>
    </row>
    <row r="43" spans="1:2" hidden="1" outlineLevel="2" x14ac:dyDescent="0.2">
      <c r="A43" s="1" t="s">
        <v>197</v>
      </c>
      <c r="B43" s="1">
        <v>1</v>
      </c>
    </row>
    <row r="44" spans="1:2" hidden="1" outlineLevel="2" x14ac:dyDescent="0.2">
      <c r="A44" s="1" t="s">
        <v>197</v>
      </c>
      <c r="B44" s="1">
        <v>1</v>
      </c>
    </row>
    <row r="45" spans="1:2" outlineLevel="1" collapsed="1" x14ac:dyDescent="0.2">
      <c r="A45" s="3" t="s">
        <v>344</v>
      </c>
      <c r="B45" s="1">
        <f>SUBTOTAL(9,B30:B44)</f>
        <v>15</v>
      </c>
    </row>
    <row r="46" spans="1:2" hidden="1" outlineLevel="2" x14ac:dyDescent="0.2">
      <c r="A46" s="1" t="s">
        <v>212</v>
      </c>
      <c r="B46" s="1">
        <v>1</v>
      </c>
    </row>
    <row r="47" spans="1:2" hidden="1" outlineLevel="2" x14ac:dyDescent="0.2">
      <c r="A47" s="1" t="s">
        <v>212</v>
      </c>
      <c r="B47" s="1">
        <v>1</v>
      </c>
    </row>
    <row r="48" spans="1:2" hidden="1" outlineLevel="2" x14ac:dyDescent="0.2">
      <c r="A48" s="1" t="s">
        <v>212</v>
      </c>
      <c r="B48" s="1">
        <v>1</v>
      </c>
    </row>
    <row r="49" spans="1:2" hidden="1" outlineLevel="2" x14ac:dyDescent="0.2">
      <c r="A49" s="1" t="s">
        <v>212</v>
      </c>
      <c r="B49" s="1">
        <v>1</v>
      </c>
    </row>
    <row r="50" spans="1:2" hidden="1" outlineLevel="2" x14ac:dyDescent="0.2">
      <c r="A50" s="1" t="s">
        <v>212</v>
      </c>
      <c r="B50" s="1">
        <v>1</v>
      </c>
    </row>
    <row r="51" spans="1:2" hidden="1" outlineLevel="2" x14ac:dyDescent="0.2">
      <c r="A51" s="1" t="s">
        <v>212</v>
      </c>
      <c r="B51" s="1">
        <v>1</v>
      </c>
    </row>
    <row r="52" spans="1:2" hidden="1" outlineLevel="2" x14ac:dyDescent="0.2">
      <c r="A52" s="1" t="s">
        <v>212</v>
      </c>
      <c r="B52" s="1">
        <v>1</v>
      </c>
    </row>
    <row r="53" spans="1:2" hidden="1" outlineLevel="2" x14ac:dyDescent="0.2">
      <c r="A53" s="1" t="s">
        <v>212</v>
      </c>
      <c r="B53" s="1">
        <v>1</v>
      </c>
    </row>
    <row r="54" spans="1:2" hidden="1" outlineLevel="2" x14ac:dyDescent="0.2">
      <c r="A54" s="1" t="s">
        <v>212</v>
      </c>
      <c r="B54" s="1">
        <v>1</v>
      </c>
    </row>
    <row r="55" spans="1:2" hidden="1" outlineLevel="2" x14ac:dyDescent="0.2">
      <c r="A55" s="1" t="s">
        <v>212</v>
      </c>
      <c r="B55" s="1">
        <v>1</v>
      </c>
    </row>
    <row r="56" spans="1:2" hidden="1" outlineLevel="2" x14ac:dyDescent="0.2">
      <c r="A56" s="1" t="s">
        <v>212</v>
      </c>
      <c r="B56" s="1">
        <v>1</v>
      </c>
    </row>
    <row r="57" spans="1:2" hidden="1" outlineLevel="2" x14ac:dyDescent="0.2">
      <c r="A57" s="1" t="s">
        <v>212</v>
      </c>
      <c r="B57" s="1">
        <v>1</v>
      </c>
    </row>
    <row r="58" spans="1:2" hidden="1" outlineLevel="2" x14ac:dyDescent="0.2">
      <c r="A58" s="1" t="s">
        <v>212</v>
      </c>
      <c r="B58" s="1">
        <v>1</v>
      </c>
    </row>
    <row r="59" spans="1:2" hidden="1" outlineLevel="2" x14ac:dyDescent="0.2">
      <c r="A59" s="1" t="s">
        <v>212</v>
      </c>
      <c r="B59" s="1">
        <v>1</v>
      </c>
    </row>
    <row r="60" spans="1:2" outlineLevel="1" collapsed="1" x14ac:dyDescent="0.2">
      <c r="A60" s="3" t="s">
        <v>345</v>
      </c>
      <c r="B60" s="1">
        <f>SUBTOTAL(9,B46:B59)</f>
        <v>14</v>
      </c>
    </row>
    <row r="61" spans="1:2" hidden="1" outlineLevel="2" x14ac:dyDescent="0.2">
      <c r="A61" s="1" t="s">
        <v>199</v>
      </c>
      <c r="B61" s="1">
        <v>1</v>
      </c>
    </row>
    <row r="62" spans="1:2" hidden="1" outlineLevel="2" x14ac:dyDescent="0.2">
      <c r="A62" s="1" t="s">
        <v>199</v>
      </c>
      <c r="B62" s="1">
        <v>1</v>
      </c>
    </row>
    <row r="63" spans="1:2" hidden="1" outlineLevel="2" x14ac:dyDescent="0.2">
      <c r="A63" s="1" t="s">
        <v>199</v>
      </c>
      <c r="B63" s="1">
        <v>1</v>
      </c>
    </row>
    <row r="64" spans="1:2" hidden="1" outlineLevel="2" x14ac:dyDescent="0.2">
      <c r="A64" s="1" t="s">
        <v>199</v>
      </c>
      <c r="B64" s="1">
        <v>1</v>
      </c>
    </row>
    <row r="65" spans="1:2" hidden="1" outlineLevel="2" x14ac:dyDescent="0.2">
      <c r="A65" s="1" t="s">
        <v>199</v>
      </c>
      <c r="B65" s="1">
        <v>1</v>
      </c>
    </row>
    <row r="66" spans="1:2" hidden="1" outlineLevel="2" x14ac:dyDescent="0.2">
      <c r="A66" s="1" t="s">
        <v>199</v>
      </c>
      <c r="B66" s="1">
        <v>2</v>
      </c>
    </row>
    <row r="67" spans="1:2" hidden="1" outlineLevel="2" x14ac:dyDescent="0.2">
      <c r="A67" s="1" t="s">
        <v>199</v>
      </c>
      <c r="B67" s="1">
        <v>2</v>
      </c>
    </row>
    <row r="68" spans="1:2" outlineLevel="1" collapsed="1" x14ac:dyDescent="0.2">
      <c r="A68" s="3" t="s">
        <v>346</v>
      </c>
      <c r="B68" s="1">
        <f>SUBTOTAL(9,B61:B67)</f>
        <v>9</v>
      </c>
    </row>
    <row r="69" spans="1:2" x14ac:dyDescent="0.2">
      <c r="A69" s="3" t="s">
        <v>74</v>
      </c>
      <c r="B69" s="1">
        <f>SUBTOTAL(9,B2:B67)</f>
        <v>148</v>
      </c>
    </row>
    <row r="73" spans="1:2" x14ac:dyDescent="0.2">
      <c r="A73" s="22" t="s">
        <v>265</v>
      </c>
      <c r="B73" s="22">
        <v>106</v>
      </c>
    </row>
    <row r="74" spans="1:2" x14ac:dyDescent="0.2">
      <c r="A74" s="22" t="s">
        <v>266</v>
      </c>
      <c r="B74" s="22">
        <v>15</v>
      </c>
    </row>
    <row r="75" spans="1:2" x14ac:dyDescent="0.2">
      <c r="A75" s="22" t="s">
        <v>267</v>
      </c>
      <c r="B75" s="22">
        <v>14</v>
      </c>
    </row>
    <row r="76" spans="1:2" x14ac:dyDescent="0.2">
      <c r="A76" s="22" t="s">
        <v>268</v>
      </c>
      <c r="B76" s="22">
        <v>13</v>
      </c>
    </row>
    <row r="80" spans="1:2" x14ac:dyDescent="0.2">
      <c r="B80" s="23"/>
    </row>
  </sheetData>
  <sortState ref="A2:B63">
    <sortCondition ref="A2:A63"/>
  </sortState>
  <phoneticPr fontId="16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E21" sqref="E21"/>
    </sheetView>
  </sheetViews>
  <sheetFormatPr defaultColWidth="9" defaultRowHeight="14.25" x14ac:dyDescent="0.2"/>
  <cols>
    <col min="2" max="2" width="18.25" style="1" customWidth="1"/>
    <col min="3" max="3" width="38.375" style="1" customWidth="1"/>
    <col min="4" max="4" width="9" style="1"/>
    <col min="5" max="5" width="22.125" style="1" customWidth="1"/>
    <col min="6" max="9" width="9" style="1"/>
  </cols>
  <sheetData>
    <row r="1" spans="1:10" x14ac:dyDescent="0.2">
      <c r="C1" s="1" t="s">
        <v>1</v>
      </c>
      <c r="D1" s="1" t="s">
        <v>2</v>
      </c>
      <c r="E1" s="1" t="s">
        <v>3</v>
      </c>
    </row>
    <row r="2" spans="1:10" x14ac:dyDescent="0.2">
      <c r="A2" s="158" t="s">
        <v>5</v>
      </c>
      <c r="B2" s="19" t="s">
        <v>6</v>
      </c>
      <c r="C2" s="20">
        <f>750*24*30</f>
        <v>540000</v>
      </c>
      <c r="D2" s="6">
        <v>13951</v>
      </c>
      <c r="E2" s="6">
        <f>C2*D2</f>
        <v>7533540000</v>
      </c>
      <c r="H2" s="1" t="s">
        <v>347</v>
      </c>
      <c r="I2" s="6" t="s">
        <v>235</v>
      </c>
      <c r="J2" s="6">
        <v>8</v>
      </c>
    </row>
    <row r="3" spans="1:10" x14ac:dyDescent="0.2">
      <c r="A3" s="158"/>
      <c r="B3" s="19" t="s">
        <v>8</v>
      </c>
      <c r="C3" s="20">
        <f>300*24*30*2</f>
        <v>432000</v>
      </c>
      <c r="D3" s="6">
        <v>26002</v>
      </c>
      <c r="E3" s="6">
        <f t="shared" ref="E3:E10" si="0">C3*D3</f>
        <v>11232864000</v>
      </c>
      <c r="I3" s="6" t="s">
        <v>270</v>
      </c>
      <c r="J3" s="6">
        <v>8</v>
      </c>
    </row>
    <row r="4" spans="1:10" x14ac:dyDescent="0.2">
      <c r="A4" s="158"/>
      <c r="B4" s="19" t="s">
        <v>10</v>
      </c>
      <c r="C4" s="20">
        <f>6000*24*30*2</f>
        <v>8640000</v>
      </c>
      <c r="D4" s="6">
        <v>634</v>
      </c>
      <c r="E4" s="6">
        <f t="shared" si="0"/>
        <v>5477760000</v>
      </c>
      <c r="I4" s="6" t="s">
        <v>271</v>
      </c>
      <c r="J4" s="6">
        <v>7</v>
      </c>
    </row>
    <row r="5" spans="1:10" x14ac:dyDescent="0.2">
      <c r="A5" s="158"/>
      <c r="B5" s="19" t="s">
        <v>12</v>
      </c>
      <c r="C5" s="20">
        <f>10000*24*30*2</f>
        <v>14400000</v>
      </c>
      <c r="D5" s="6">
        <v>399</v>
      </c>
      <c r="E5" s="6">
        <f t="shared" si="0"/>
        <v>5745600000</v>
      </c>
    </row>
    <row r="6" spans="1:10" x14ac:dyDescent="0.2">
      <c r="A6" s="158"/>
      <c r="B6" s="19" t="s">
        <v>14</v>
      </c>
      <c r="C6" s="20">
        <f>200*24*30</f>
        <v>144000</v>
      </c>
      <c r="D6" s="6">
        <v>91018</v>
      </c>
      <c r="E6" s="6">
        <f t="shared" si="0"/>
        <v>13106592000</v>
      </c>
    </row>
    <row r="7" spans="1:10" x14ac:dyDescent="0.2">
      <c r="A7" s="158"/>
      <c r="B7" s="19" t="s">
        <v>16</v>
      </c>
      <c r="C7" s="20">
        <f>2200*24*30*2</f>
        <v>3168000</v>
      </c>
      <c r="D7" s="6">
        <v>3639</v>
      </c>
      <c r="E7" s="6">
        <f t="shared" si="0"/>
        <v>11528352000</v>
      </c>
    </row>
    <row r="8" spans="1:10" x14ac:dyDescent="0.2">
      <c r="A8" s="158"/>
      <c r="B8" s="19" t="s">
        <v>18</v>
      </c>
      <c r="C8" s="20">
        <f>1500*24*30*2</f>
        <v>2160000</v>
      </c>
      <c r="D8" s="6">
        <v>5212</v>
      </c>
      <c r="E8" s="6">
        <f t="shared" si="0"/>
        <v>11257920000</v>
      </c>
    </row>
    <row r="9" spans="1:10" x14ac:dyDescent="0.2">
      <c r="A9" s="158"/>
      <c r="B9" s="19" t="s">
        <v>20</v>
      </c>
      <c r="C9" s="20">
        <f>10000*24*30*2</f>
        <v>14400000</v>
      </c>
      <c r="D9" s="6">
        <v>402</v>
      </c>
      <c r="E9" s="6">
        <f t="shared" si="0"/>
        <v>5788800000</v>
      </c>
    </row>
    <row r="10" spans="1:10" x14ac:dyDescent="0.2">
      <c r="A10" s="158"/>
      <c r="B10" s="19" t="s">
        <v>22</v>
      </c>
      <c r="C10" s="20">
        <f>400*24*30</f>
        <v>288000</v>
      </c>
      <c r="D10" s="6">
        <v>33901</v>
      </c>
      <c r="E10" s="6">
        <f t="shared" si="0"/>
        <v>9763488000</v>
      </c>
    </row>
    <row r="11" spans="1:10" x14ac:dyDescent="0.2">
      <c r="A11" s="7"/>
      <c r="B11" s="6"/>
      <c r="C11" s="6"/>
      <c r="D11" s="6"/>
      <c r="E11" s="6">
        <f>SUM(E2:E10)</f>
        <v>81434916000</v>
      </c>
    </row>
    <row r="12" spans="1:10" x14ac:dyDescent="0.2">
      <c r="A12" s="7"/>
      <c r="B12" s="6"/>
      <c r="C12" s="6"/>
      <c r="D12" s="6"/>
      <c r="E12" s="6">
        <f>E11*5</f>
        <v>407174580000</v>
      </c>
    </row>
    <row r="17" spans="1:6" x14ac:dyDescent="0.2">
      <c r="A17" s="158" t="s">
        <v>348</v>
      </c>
      <c r="B17" s="6" t="s">
        <v>349</v>
      </c>
      <c r="C17" s="6" t="s">
        <v>1</v>
      </c>
      <c r="D17" s="6" t="s">
        <v>2</v>
      </c>
      <c r="E17" s="6"/>
    </row>
    <row r="18" spans="1:6" x14ac:dyDescent="0.2">
      <c r="A18" s="158"/>
      <c r="B18" s="6" t="s">
        <v>48</v>
      </c>
      <c r="C18" s="6"/>
      <c r="D18" s="6"/>
      <c r="E18" s="6"/>
    </row>
    <row r="19" spans="1:6" x14ac:dyDescent="0.2">
      <c r="A19" s="158"/>
      <c r="B19" s="6" t="s">
        <v>49</v>
      </c>
      <c r="C19" s="6">
        <f>30*24*30*5*8</f>
        <v>864000</v>
      </c>
      <c r="D19" s="6">
        <v>56000</v>
      </c>
      <c r="E19" s="6">
        <f>C19*D19</f>
        <v>48384000000</v>
      </c>
    </row>
    <row r="20" spans="1:6" x14ac:dyDescent="0.2">
      <c r="A20" s="158"/>
      <c r="B20" s="6" t="s">
        <v>50</v>
      </c>
      <c r="C20" s="6">
        <f>30*24*30*5*7</f>
        <v>756000</v>
      </c>
      <c r="D20" s="6">
        <v>50000</v>
      </c>
      <c r="E20" s="6">
        <f t="shared" ref="E20:E21" si="1">C20*D20</f>
        <v>37800000000</v>
      </c>
    </row>
    <row r="21" spans="1:6" x14ac:dyDescent="0.2">
      <c r="A21" s="158"/>
      <c r="B21" s="6" t="s">
        <v>51</v>
      </c>
      <c r="C21" s="6">
        <f>15*24*30*5*8</f>
        <v>432000</v>
      </c>
      <c r="D21" s="6">
        <v>50000</v>
      </c>
      <c r="E21" s="6">
        <f t="shared" si="1"/>
        <v>21600000000</v>
      </c>
    </row>
    <row r="22" spans="1:6" x14ac:dyDescent="0.2">
      <c r="A22" s="158"/>
      <c r="B22" s="6"/>
      <c r="C22" s="6"/>
      <c r="D22" s="6"/>
      <c r="E22" s="6">
        <f>SUM(E18:E21)</f>
        <v>107784000000</v>
      </c>
    </row>
    <row r="26" spans="1:6" x14ac:dyDescent="0.2">
      <c r="B26" s="2" t="s">
        <v>7</v>
      </c>
      <c r="C26" s="2">
        <v>290000</v>
      </c>
      <c r="D26" s="1">
        <v>2</v>
      </c>
      <c r="E26" s="1" t="s">
        <v>33</v>
      </c>
      <c r="F26" s="1">
        <f>C26/D26</f>
        <v>145000</v>
      </c>
    </row>
    <row r="27" spans="1:6" x14ac:dyDescent="0.2">
      <c r="B27" s="2"/>
      <c r="C27" s="2">
        <v>290000</v>
      </c>
      <c r="D27" s="1">
        <v>2</v>
      </c>
      <c r="E27" s="1" t="s">
        <v>34</v>
      </c>
      <c r="F27" s="1">
        <f t="shared" ref="F27:F51" si="2">C27/D27</f>
        <v>145000</v>
      </c>
    </row>
    <row r="28" spans="1:6" x14ac:dyDescent="0.2">
      <c r="B28" s="2" t="s">
        <v>9</v>
      </c>
      <c r="C28" s="2">
        <v>450000</v>
      </c>
      <c r="D28" s="1">
        <v>2</v>
      </c>
      <c r="E28" s="1" t="s">
        <v>35</v>
      </c>
      <c r="F28" s="1">
        <f t="shared" si="2"/>
        <v>225000</v>
      </c>
    </row>
    <row r="29" spans="1:6" x14ac:dyDescent="0.2">
      <c r="B29" s="2"/>
      <c r="C29" s="2">
        <v>450000</v>
      </c>
      <c r="D29" s="1">
        <v>2</v>
      </c>
      <c r="E29" s="1" t="s">
        <v>37</v>
      </c>
      <c r="F29" s="1">
        <f t="shared" si="2"/>
        <v>225000</v>
      </c>
    </row>
    <row r="30" spans="1:6" x14ac:dyDescent="0.2">
      <c r="B30" s="2" t="s">
        <v>13</v>
      </c>
      <c r="C30" s="2">
        <v>220000</v>
      </c>
      <c r="D30" s="1">
        <v>2</v>
      </c>
      <c r="E30" s="1" t="s">
        <v>43</v>
      </c>
      <c r="F30" s="1">
        <f t="shared" si="2"/>
        <v>110000</v>
      </c>
    </row>
    <row r="31" spans="1:6" x14ac:dyDescent="0.2">
      <c r="B31" s="2"/>
      <c r="C31" s="2">
        <v>220000</v>
      </c>
      <c r="D31" s="1">
        <v>2</v>
      </c>
      <c r="E31" s="1" t="s">
        <v>41</v>
      </c>
      <c r="F31" s="1">
        <f t="shared" si="2"/>
        <v>110000</v>
      </c>
    </row>
    <row r="32" spans="1:6" x14ac:dyDescent="0.2">
      <c r="B32" s="2" t="s">
        <v>15</v>
      </c>
      <c r="C32" s="2">
        <v>420000</v>
      </c>
      <c r="D32" s="1">
        <v>2</v>
      </c>
      <c r="E32" s="1" t="s">
        <v>38</v>
      </c>
      <c r="F32" s="1">
        <f t="shared" si="2"/>
        <v>210000</v>
      </c>
    </row>
    <row r="33" spans="2:6" x14ac:dyDescent="0.2">
      <c r="B33" s="2"/>
      <c r="C33" s="2">
        <v>420000</v>
      </c>
      <c r="D33" s="1">
        <v>2</v>
      </c>
      <c r="E33" s="1" t="s">
        <v>36</v>
      </c>
      <c r="F33" s="1">
        <f t="shared" si="2"/>
        <v>210000</v>
      </c>
    </row>
    <row r="34" spans="2:6" x14ac:dyDescent="0.2">
      <c r="B34" s="2" t="s">
        <v>19</v>
      </c>
      <c r="C34" s="2">
        <v>360000</v>
      </c>
      <c r="D34" s="1">
        <v>2</v>
      </c>
      <c r="E34" s="1" t="s">
        <v>39</v>
      </c>
      <c r="F34" s="1">
        <f t="shared" si="2"/>
        <v>180000</v>
      </c>
    </row>
    <row r="35" spans="2:6" x14ac:dyDescent="0.2">
      <c r="B35" s="2"/>
      <c r="C35" s="2">
        <v>360000</v>
      </c>
      <c r="D35" s="1">
        <v>2</v>
      </c>
      <c r="E35" s="1" t="s">
        <v>69</v>
      </c>
      <c r="F35" s="1">
        <f t="shared" si="2"/>
        <v>180000</v>
      </c>
    </row>
    <row r="36" spans="2:6" x14ac:dyDescent="0.2">
      <c r="B36" s="2" t="s">
        <v>21</v>
      </c>
      <c r="C36" s="2">
        <v>360000</v>
      </c>
      <c r="D36" s="1">
        <v>2</v>
      </c>
      <c r="E36" s="1" t="s">
        <v>41</v>
      </c>
      <c r="F36" s="1">
        <f t="shared" si="2"/>
        <v>180000</v>
      </c>
    </row>
    <row r="37" spans="2:6" x14ac:dyDescent="0.2">
      <c r="B37" s="2"/>
      <c r="C37" s="2">
        <v>360000</v>
      </c>
      <c r="D37" s="1">
        <v>2</v>
      </c>
      <c r="E37" s="1" t="s">
        <v>70</v>
      </c>
      <c r="F37" s="1">
        <f t="shared" si="2"/>
        <v>180000</v>
      </c>
    </row>
    <row r="38" spans="2:6" x14ac:dyDescent="0.2">
      <c r="B38" s="2" t="s">
        <v>23</v>
      </c>
      <c r="C38" s="2">
        <v>230000</v>
      </c>
      <c r="D38" s="1">
        <v>2</v>
      </c>
      <c r="E38" s="1" t="s">
        <v>43</v>
      </c>
      <c r="F38" s="1">
        <f t="shared" si="2"/>
        <v>115000</v>
      </c>
    </row>
    <row r="39" spans="2:6" x14ac:dyDescent="0.2">
      <c r="B39" s="2"/>
      <c r="C39" s="2">
        <v>230000</v>
      </c>
      <c r="D39" s="1">
        <v>2</v>
      </c>
      <c r="E39" s="1" t="s">
        <v>40</v>
      </c>
      <c r="F39" s="1">
        <f t="shared" si="2"/>
        <v>115000</v>
      </c>
    </row>
    <row r="40" spans="2:6" x14ac:dyDescent="0.2">
      <c r="B40" s="2" t="s">
        <v>24</v>
      </c>
      <c r="C40" s="2">
        <v>360000</v>
      </c>
      <c r="D40" s="1">
        <v>2</v>
      </c>
      <c r="E40" s="1" t="s">
        <v>36</v>
      </c>
      <c r="F40" s="1">
        <f t="shared" si="2"/>
        <v>180000</v>
      </c>
    </row>
    <row r="41" spans="2:6" x14ac:dyDescent="0.2">
      <c r="B41" s="2"/>
      <c r="C41" s="2">
        <v>360000</v>
      </c>
      <c r="D41" s="1">
        <v>2</v>
      </c>
      <c r="E41" s="1" t="s">
        <v>40</v>
      </c>
      <c r="F41" s="1">
        <f t="shared" si="2"/>
        <v>180000</v>
      </c>
    </row>
    <row r="42" spans="2:6" x14ac:dyDescent="0.2">
      <c r="B42" s="2" t="s">
        <v>25</v>
      </c>
      <c r="C42" s="2">
        <v>260000</v>
      </c>
      <c r="D42" s="1">
        <v>2</v>
      </c>
      <c r="E42" s="1" t="s">
        <v>71</v>
      </c>
      <c r="F42" s="1">
        <f t="shared" si="2"/>
        <v>130000</v>
      </c>
    </row>
    <row r="43" spans="2:6" x14ac:dyDescent="0.2">
      <c r="B43" s="2"/>
      <c r="C43" s="2">
        <v>260000</v>
      </c>
      <c r="D43" s="1">
        <v>2</v>
      </c>
      <c r="E43" s="1" t="s">
        <v>36</v>
      </c>
      <c r="F43" s="1">
        <f t="shared" si="2"/>
        <v>130000</v>
      </c>
    </row>
    <row r="44" spans="2:6" x14ac:dyDescent="0.2">
      <c r="B44" s="2" t="s">
        <v>26</v>
      </c>
      <c r="C44" s="2">
        <v>100000</v>
      </c>
      <c r="D44" s="1">
        <v>2</v>
      </c>
      <c r="E44" s="1" t="s">
        <v>70</v>
      </c>
      <c r="F44" s="1">
        <f t="shared" si="2"/>
        <v>50000</v>
      </c>
    </row>
    <row r="45" spans="2:6" x14ac:dyDescent="0.2">
      <c r="B45" s="2"/>
      <c r="C45" s="2">
        <v>100000</v>
      </c>
      <c r="D45" s="1">
        <v>2</v>
      </c>
      <c r="E45" s="1" t="s">
        <v>72</v>
      </c>
      <c r="F45" s="1">
        <f t="shared" si="2"/>
        <v>50000</v>
      </c>
    </row>
    <row r="46" spans="2:6" x14ac:dyDescent="0.2">
      <c r="B46" s="2" t="s">
        <v>27</v>
      </c>
      <c r="C46" s="2">
        <v>1080000</v>
      </c>
      <c r="D46" s="1">
        <v>2</v>
      </c>
      <c r="E46" s="1" t="s">
        <v>33</v>
      </c>
      <c r="F46" s="1">
        <f t="shared" si="2"/>
        <v>540000</v>
      </c>
    </row>
    <row r="47" spans="2:6" x14ac:dyDescent="0.2">
      <c r="B47" s="2"/>
      <c r="C47" s="2">
        <v>1080000</v>
      </c>
      <c r="D47" s="1">
        <v>2</v>
      </c>
      <c r="E47" s="1" t="s">
        <v>70</v>
      </c>
      <c r="F47" s="1">
        <f t="shared" si="2"/>
        <v>540000</v>
      </c>
    </row>
    <row r="48" spans="2:6" x14ac:dyDescent="0.2">
      <c r="B48" s="2" t="s">
        <v>29</v>
      </c>
      <c r="C48" s="2">
        <v>360000</v>
      </c>
      <c r="D48" s="1">
        <v>2</v>
      </c>
      <c r="E48" s="1" t="s">
        <v>38</v>
      </c>
      <c r="F48" s="1">
        <f t="shared" si="2"/>
        <v>180000</v>
      </c>
    </row>
    <row r="49" spans="2:6" x14ac:dyDescent="0.2">
      <c r="B49" s="2"/>
      <c r="C49" s="2">
        <v>360000</v>
      </c>
      <c r="D49" s="1">
        <v>2</v>
      </c>
      <c r="E49" s="1" t="s">
        <v>35</v>
      </c>
      <c r="F49" s="1">
        <f t="shared" si="2"/>
        <v>180000</v>
      </c>
    </row>
    <row r="50" spans="2:6" x14ac:dyDescent="0.2">
      <c r="B50" s="2" t="s">
        <v>30</v>
      </c>
      <c r="C50" s="2">
        <v>330000</v>
      </c>
      <c r="D50" s="1">
        <v>2</v>
      </c>
      <c r="E50" s="1" t="s">
        <v>37</v>
      </c>
      <c r="F50" s="1">
        <f t="shared" si="2"/>
        <v>165000</v>
      </c>
    </row>
    <row r="51" spans="2:6" x14ac:dyDescent="0.2">
      <c r="C51" s="2">
        <v>330000</v>
      </c>
      <c r="D51" s="1">
        <v>2</v>
      </c>
      <c r="E51" s="1" t="s">
        <v>39</v>
      </c>
      <c r="F51" s="1">
        <f t="shared" si="2"/>
        <v>165000</v>
      </c>
    </row>
  </sheetData>
  <sortState ref="B2:C106">
    <sortCondition ref="B2:B106"/>
  </sortState>
  <mergeCells count="2">
    <mergeCell ref="A2:A10"/>
    <mergeCell ref="A17:A22"/>
  </mergeCells>
  <phoneticPr fontId="16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8"/>
  <sheetViews>
    <sheetView topLeftCell="A4" zoomScale="115" zoomScaleNormal="115" workbookViewId="0">
      <selection activeCell="B3" sqref="B3:I18"/>
    </sheetView>
  </sheetViews>
  <sheetFormatPr defaultColWidth="9" defaultRowHeight="14.25" x14ac:dyDescent="0.2"/>
  <cols>
    <col min="2" max="2" width="11.25" style="1" customWidth="1"/>
    <col min="3" max="3" width="17.375" style="1" customWidth="1"/>
    <col min="4" max="4" width="11.5" style="1" customWidth="1"/>
    <col min="5" max="6" width="9" style="1"/>
    <col min="7" max="7" width="12.25" style="1" customWidth="1"/>
    <col min="8" max="8" width="9" style="1"/>
    <col min="9" max="9" width="19" style="1" customWidth="1"/>
    <col min="10" max="13" width="9" style="1"/>
  </cols>
  <sheetData>
    <row r="3" spans="2:9" ht="15" x14ac:dyDescent="0.25">
      <c r="B3" s="9" t="s">
        <v>34</v>
      </c>
      <c r="C3" s="9">
        <v>380000</v>
      </c>
      <c r="D3" s="10">
        <v>15011</v>
      </c>
      <c r="E3" s="6">
        <v>215000</v>
      </c>
      <c r="G3" s="1">
        <f>C3-E3-F3</f>
        <v>165000</v>
      </c>
      <c r="H3" s="10">
        <v>15011</v>
      </c>
      <c r="I3" s="1">
        <f>G3*H3</f>
        <v>2476815000</v>
      </c>
    </row>
    <row r="4" spans="2:9" ht="15" x14ac:dyDescent="0.25">
      <c r="B4" s="9" t="s">
        <v>35</v>
      </c>
      <c r="C4" s="9">
        <v>1340000</v>
      </c>
      <c r="D4" s="10">
        <v>32603</v>
      </c>
      <c r="E4" s="6">
        <v>135000</v>
      </c>
      <c r="G4" s="1">
        <f t="shared" ref="G4:G6" si="0">C4-E4-F4</f>
        <v>1205000</v>
      </c>
      <c r="H4" s="10">
        <v>32603</v>
      </c>
      <c r="I4" s="1">
        <f t="shared" ref="I4:I17" si="1">G4*H4</f>
        <v>39286615000</v>
      </c>
    </row>
    <row r="5" spans="2:9" ht="15" x14ac:dyDescent="0.25">
      <c r="B5" s="11" t="s">
        <v>69</v>
      </c>
      <c r="C5" s="11">
        <v>950000</v>
      </c>
      <c r="D5" s="10">
        <v>18616</v>
      </c>
      <c r="F5" s="1">
        <v>360000</v>
      </c>
      <c r="G5" s="1">
        <f t="shared" si="0"/>
        <v>590000</v>
      </c>
      <c r="H5" s="10">
        <v>18616</v>
      </c>
      <c r="I5" s="1">
        <f t="shared" si="1"/>
        <v>10983440000</v>
      </c>
    </row>
    <row r="6" spans="2:9" ht="15" x14ac:dyDescent="0.25">
      <c r="B6" s="11" t="s">
        <v>36</v>
      </c>
      <c r="C6" s="11">
        <v>730000</v>
      </c>
      <c r="D6" s="10">
        <v>8000</v>
      </c>
      <c r="E6" s="6">
        <v>330000</v>
      </c>
      <c r="F6" s="1">
        <v>360000</v>
      </c>
      <c r="G6" s="1">
        <f t="shared" si="0"/>
        <v>40000</v>
      </c>
      <c r="H6" s="10">
        <v>8000</v>
      </c>
      <c r="I6" s="1">
        <f t="shared" si="1"/>
        <v>320000000</v>
      </c>
    </row>
    <row r="7" spans="2:9" ht="15" x14ac:dyDescent="0.25">
      <c r="H7" s="10">
        <v>6000</v>
      </c>
      <c r="I7" s="1">
        <f t="shared" si="1"/>
        <v>0</v>
      </c>
    </row>
    <row r="8" spans="2:9" ht="15" x14ac:dyDescent="0.25">
      <c r="B8" s="9" t="s">
        <v>70</v>
      </c>
      <c r="C8" s="9">
        <v>1890000</v>
      </c>
      <c r="D8" s="10">
        <v>6005</v>
      </c>
      <c r="G8" s="1">
        <f t="shared" ref="G8:G17" si="2">C8-E8-F8</f>
        <v>1890000</v>
      </c>
      <c r="H8" s="10">
        <v>6005</v>
      </c>
      <c r="I8" s="1">
        <f t="shared" si="1"/>
        <v>11349450000</v>
      </c>
    </row>
    <row r="9" spans="2:9" ht="15" x14ac:dyDescent="0.25">
      <c r="B9" s="11" t="s">
        <v>37</v>
      </c>
      <c r="C9" s="11">
        <v>1900000</v>
      </c>
      <c r="D9" s="10">
        <v>14811</v>
      </c>
      <c r="E9" s="6">
        <v>330000</v>
      </c>
      <c r="F9" s="1">
        <v>360000</v>
      </c>
      <c r="G9" s="1">
        <f t="shared" si="2"/>
        <v>1210000</v>
      </c>
      <c r="H9" s="10">
        <v>14811</v>
      </c>
      <c r="I9" s="1">
        <f t="shared" si="1"/>
        <v>17921310000</v>
      </c>
    </row>
    <row r="10" spans="2:9" ht="15" x14ac:dyDescent="0.25">
      <c r="B10" s="12" t="s">
        <v>44</v>
      </c>
      <c r="C10" s="12">
        <v>150000</v>
      </c>
      <c r="D10" s="10">
        <v>6220</v>
      </c>
      <c r="F10" s="1">
        <v>150000</v>
      </c>
      <c r="G10" s="1">
        <f t="shared" si="2"/>
        <v>0</v>
      </c>
      <c r="H10" s="10">
        <v>6220</v>
      </c>
      <c r="I10" s="1">
        <f t="shared" si="1"/>
        <v>0</v>
      </c>
    </row>
    <row r="11" spans="2:9" ht="15" x14ac:dyDescent="0.25">
      <c r="B11" s="11" t="s">
        <v>38</v>
      </c>
      <c r="C11" s="11">
        <v>460000</v>
      </c>
      <c r="D11" s="10">
        <v>12482</v>
      </c>
      <c r="E11" s="6">
        <v>330000</v>
      </c>
      <c r="F11" s="1">
        <v>130000</v>
      </c>
      <c r="G11" s="1">
        <f t="shared" si="2"/>
        <v>0</v>
      </c>
      <c r="H11" s="10">
        <v>12482</v>
      </c>
      <c r="I11" s="1">
        <f t="shared" si="1"/>
        <v>0</v>
      </c>
    </row>
    <row r="12" spans="2:9" ht="15" x14ac:dyDescent="0.25">
      <c r="B12" s="11" t="s">
        <v>71</v>
      </c>
      <c r="C12" s="11">
        <v>460000</v>
      </c>
      <c r="D12" s="10">
        <v>5264</v>
      </c>
      <c r="F12" s="1">
        <v>360000</v>
      </c>
      <c r="G12" s="1">
        <f t="shared" si="2"/>
        <v>100000</v>
      </c>
      <c r="H12" s="10">
        <v>5264</v>
      </c>
      <c r="I12" s="1">
        <f t="shared" si="1"/>
        <v>526400000</v>
      </c>
    </row>
    <row r="13" spans="2:9" ht="15" x14ac:dyDescent="0.25">
      <c r="B13" s="11" t="s">
        <v>39</v>
      </c>
      <c r="C13" s="11">
        <v>1360000</v>
      </c>
      <c r="D13" s="10">
        <v>17195</v>
      </c>
      <c r="E13" s="6">
        <v>195000</v>
      </c>
      <c r="F13" s="1">
        <v>360000</v>
      </c>
      <c r="G13" s="1">
        <f t="shared" si="2"/>
        <v>805000</v>
      </c>
      <c r="H13" s="10">
        <v>17195</v>
      </c>
      <c r="I13" s="1">
        <f t="shared" si="1"/>
        <v>13841975000</v>
      </c>
    </row>
    <row r="14" spans="2:9" ht="15" x14ac:dyDescent="0.25">
      <c r="B14" s="9" t="s">
        <v>40</v>
      </c>
      <c r="C14" s="9">
        <v>920000</v>
      </c>
      <c r="D14" s="10">
        <v>27000</v>
      </c>
      <c r="E14" s="6">
        <v>245000</v>
      </c>
      <c r="G14" s="1">
        <f t="shared" si="2"/>
        <v>675000</v>
      </c>
      <c r="H14" s="10">
        <v>27000</v>
      </c>
      <c r="I14" s="1">
        <f t="shared" si="1"/>
        <v>18225000000</v>
      </c>
    </row>
    <row r="15" spans="2:9" ht="15" x14ac:dyDescent="0.25">
      <c r="B15" s="11" t="s">
        <v>41</v>
      </c>
      <c r="C15" s="11">
        <v>600000</v>
      </c>
      <c r="D15" s="10">
        <v>14350</v>
      </c>
      <c r="E15" s="6">
        <v>430000</v>
      </c>
      <c r="G15" s="1">
        <f t="shared" si="2"/>
        <v>170000</v>
      </c>
      <c r="H15" s="10">
        <v>14350</v>
      </c>
      <c r="I15" s="1">
        <f t="shared" si="1"/>
        <v>2439500000</v>
      </c>
    </row>
    <row r="16" spans="2:9" ht="15" x14ac:dyDescent="0.25">
      <c r="B16" s="12" t="s">
        <v>72</v>
      </c>
      <c r="C16" s="12">
        <v>1000000</v>
      </c>
      <c r="D16" s="10">
        <v>6000</v>
      </c>
      <c r="F16" s="1">
        <v>720000</v>
      </c>
      <c r="G16" s="1">
        <f t="shared" si="2"/>
        <v>280000</v>
      </c>
      <c r="H16" s="10">
        <v>6000</v>
      </c>
      <c r="I16" s="1">
        <f t="shared" si="1"/>
        <v>1680000000</v>
      </c>
    </row>
    <row r="17" spans="2:9" ht="15" x14ac:dyDescent="0.25">
      <c r="B17" s="9" t="s">
        <v>73</v>
      </c>
      <c r="C17" s="9">
        <v>210000</v>
      </c>
      <c r="D17" s="10">
        <v>5000</v>
      </c>
      <c r="G17" s="1">
        <f t="shared" si="2"/>
        <v>210000</v>
      </c>
      <c r="H17" s="10">
        <v>5000</v>
      </c>
      <c r="I17" s="1">
        <f t="shared" si="1"/>
        <v>1050000000</v>
      </c>
    </row>
    <row r="18" spans="2:9" x14ac:dyDescent="0.2">
      <c r="I18" s="1">
        <f>SUM(I3:I17)</f>
        <v>120100505000</v>
      </c>
    </row>
    <row r="21" spans="2:9" ht="15" x14ac:dyDescent="0.25">
      <c r="B21" s="12" t="s">
        <v>43</v>
      </c>
      <c r="C21" s="12">
        <v>550000</v>
      </c>
      <c r="D21" s="10">
        <v>6000</v>
      </c>
      <c r="E21" s="6">
        <v>675000</v>
      </c>
      <c r="F21" s="1">
        <v>550000</v>
      </c>
      <c r="G21" s="13">
        <f>C21-E21-F21</f>
        <v>-675000</v>
      </c>
    </row>
    <row r="25" spans="2:9" x14ac:dyDescent="0.2">
      <c r="E25" s="14" t="s">
        <v>33</v>
      </c>
      <c r="F25" s="14">
        <v>215000</v>
      </c>
    </row>
    <row r="26" spans="2:9" ht="15" x14ac:dyDescent="0.25">
      <c r="B26" s="15"/>
      <c r="C26" s="15"/>
      <c r="E26" s="6" t="s">
        <v>34</v>
      </c>
    </row>
    <row r="27" spans="2:9" x14ac:dyDescent="0.2">
      <c r="B27" s="16"/>
      <c r="C27" s="17"/>
      <c r="E27" s="6" t="s">
        <v>35</v>
      </c>
    </row>
    <row r="28" spans="2:9" ht="15" x14ac:dyDescent="0.25">
      <c r="B28" s="18"/>
      <c r="C28" s="18"/>
      <c r="E28" s="6" t="s">
        <v>36</v>
      </c>
    </row>
    <row r="29" spans="2:9" x14ac:dyDescent="0.2">
      <c r="B29" s="16"/>
      <c r="C29" s="17"/>
      <c r="E29" s="6" t="s">
        <v>43</v>
      </c>
    </row>
    <row r="30" spans="2:9" ht="15" x14ac:dyDescent="0.25">
      <c r="B30" s="18"/>
      <c r="C30" s="18"/>
      <c r="E30" s="6" t="s">
        <v>37</v>
      </c>
    </row>
    <row r="31" spans="2:9" ht="15" x14ac:dyDescent="0.25">
      <c r="B31" s="18"/>
      <c r="C31" s="18"/>
      <c r="E31" s="6" t="s">
        <v>38</v>
      </c>
    </row>
    <row r="32" spans="2:9" x14ac:dyDescent="0.2">
      <c r="B32" s="16"/>
      <c r="C32" s="17"/>
      <c r="E32" s="6" t="s">
        <v>39</v>
      </c>
    </row>
    <row r="33" spans="2:5" x14ac:dyDescent="0.2">
      <c r="B33" s="16"/>
      <c r="C33" s="17"/>
      <c r="E33" s="6" t="s">
        <v>40</v>
      </c>
    </row>
    <row r="34" spans="2:5" x14ac:dyDescent="0.2">
      <c r="B34" s="17"/>
      <c r="C34" s="17"/>
      <c r="E34" s="6" t="s">
        <v>41</v>
      </c>
    </row>
    <row r="38" spans="2:5" x14ac:dyDescent="0.2">
      <c r="C38" s="1" t="s">
        <v>257</v>
      </c>
    </row>
    <row r="39" spans="2:5" x14ac:dyDescent="0.2">
      <c r="B39" s="1" t="s">
        <v>259</v>
      </c>
    </row>
    <row r="40" spans="2:5" x14ac:dyDescent="0.2">
      <c r="B40" s="1" t="s">
        <v>260</v>
      </c>
    </row>
    <row r="41" spans="2:5" x14ac:dyDescent="0.2">
      <c r="B41" s="1" t="s">
        <v>43</v>
      </c>
    </row>
    <row r="42" spans="2:5" x14ac:dyDescent="0.2">
      <c r="B42" s="1" t="s">
        <v>26</v>
      </c>
      <c r="C42" s="1">
        <v>100000</v>
      </c>
    </row>
    <row r="43" spans="2:5" x14ac:dyDescent="0.2">
      <c r="B43" s="1" t="s">
        <v>261</v>
      </c>
    </row>
    <row r="44" spans="2:5" x14ac:dyDescent="0.2">
      <c r="B44" s="1" t="s">
        <v>44</v>
      </c>
    </row>
    <row r="45" spans="2:5" x14ac:dyDescent="0.2">
      <c r="B45" s="1" t="s">
        <v>38</v>
      </c>
    </row>
    <row r="46" spans="2:5" x14ac:dyDescent="0.2">
      <c r="B46" s="1" t="s">
        <v>45</v>
      </c>
    </row>
    <row r="47" spans="2:5" x14ac:dyDescent="0.2">
      <c r="B47" s="1" t="s">
        <v>46</v>
      </c>
    </row>
    <row r="48" spans="2:5" x14ac:dyDescent="0.2">
      <c r="B48" s="1" t="s">
        <v>72</v>
      </c>
    </row>
  </sheetData>
  <phoneticPr fontId="16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activeCell="H19" sqref="H19"/>
    </sheetView>
  </sheetViews>
  <sheetFormatPr defaultColWidth="9" defaultRowHeight="14.25" x14ac:dyDescent="0.2"/>
  <cols>
    <col min="1" max="1" width="13.125" customWidth="1"/>
    <col min="2" max="2" width="12.75" style="1" customWidth="1"/>
    <col min="3" max="3" width="16.375" style="1" customWidth="1"/>
    <col min="4" max="4" width="9" style="1"/>
    <col min="5" max="5" width="18.375" style="1" customWidth="1"/>
    <col min="6" max="6" width="16.375" style="1" customWidth="1"/>
    <col min="7" max="7" width="9" style="1"/>
    <col min="8" max="8" width="11.875" style="1" customWidth="1"/>
    <col min="9" max="9" width="31.375" style="1" customWidth="1"/>
  </cols>
  <sheetData>
    <row r="1" spans="1:6" x14ac:dyDescent="0.2">
      <c r="F1" s="1" t="s">
        <v>350</v>
      </c>
    </row>
    <row r="2" spans="1:6" x14ac:dyDescent="0.2">
      <c r="A2" t="s">
        <v>351</v>
      </c>
      <c r="B2" s="2" t="s">
        <v>7</v>
      </c>
      <c r="C2" s="2">
        <v>290000</v>
      </c>
      <c r="D2" s="1">
        <v>200</v>
      </c>
      <c r="E2" s="1">
        <f>C2/D2</f>
        <v>1450</v>
      </c>
      <c r="F2" s="1">
        <f>29250*15*50000</f>
        <v>21937500000</v>
      </c>
    </row>
    <row r="3" spans="1:6" x14ac:dyDescent="0.2">
      <c r="B3" s="2" t="s">
        <v>9</v>
      </c>
      <c r="C3" s="2">
        <v>450000</v>
      </c>
      <c r="D3" s="1">
        <v>200</v>
      </c>
      <c r="E3" s="1">
        <f t="shared" ref="E3:E17" si="0">C3/D3</f>
        <v>2250</v>
      </c>
    </row>
    <row r="4" spans="1:6" x14ac:dyDescent="0.2">
      <c r="B4" s="2" t="s">
        <v>11</v>
      </c>
      <c r="C4" s="2">
        <v>220000</v>
      </c>
      <c r="D4" s="1">
        <v>200</v>
      </c>
      <c r="E4" s="1">
        <f t="shared" si="0"/>
        <v>1100</v>
      </c>
    </row>
    <row r="5" spans="1:6" x14ac:dyDescent="0.2">
      <c r="B5" s="2" t="s">
        <v>13</v>
      </c>
      <c r="C5" s="2">
        <v>220000</v>
      </c>
      <c r="D5" s="1">
        <v>200</v>
      </c>
      <c r="E5" s="1">
        <f t="shared" si="0"/>
        <v>1100</v>
      </c>
    </row>
    <row r="6" spans="1:6" x14ac:dyDescent="0.2">
      <c r="B6" s="2" t="s">
        <v>15</v>
      </c>
      <c r="C6" s="2">
        <v>420000</v>
      </c>
      <c r="D6" s="1">
        <v>200</v>
      </c>
      <c r="E6" s="1">
        <f t="shared" si="0"/>
        <v>2100</v>
      </c>
    </row>
    <row r="7" spans="1:6" x14ac:dyDescent="0.2">
      <c r="B7" s="2" t="s">
        <v>17</v>
      </c>
      <c r="C7" s="2">
        <v>210000</v>
      </c>
      <c r="D7" s="1">
        <v>200</v>
      </c>
      <c r="E7" s="1">
        <f t="shared" si="0"/>
        <v>1050</v>
      </c>
    </row>
    <row r="8" spans="1:6" x14ac:dyDescent="0.2">
      <c r="B8" s="2" t="s">
        <v>19</v>
      </c>
      <c r="C8" s="2">
        <v>360000</v>
      </c>
      <c r="D8" s="1">
        <v>200</v>
      </c>
      <c r="E8" s="1">
        <f t="shared" si="0"/>
        <v>1800</v>
      </c>
    </row>
    <row r="9" spans="1:6" x14ac:dyDescent="0.2">
      <c r="B9" s="2" t="s">
        <v>21</v>
      </c>
      <c r="C9" s="2">
        <v>360000</v>
      </c>
      <c r="D9" s="1">
        <v>200</v>
      </c>
      <c r="E9" s="1">
        <f t="shared" si="0"/>
        <v>1800</v>
      </c>
    </row>
    <row r="10" spans="1:6" x14ac:dyDescent="0.2">
      <c r="B10" s="2" t="s">
        <v>23</v>
      </c>
      <c r="C10" s="2">
        <v>230000</v>
      </c>
      <c r="D10" s="1">
        <v>200</v>
      </c>
      <c r="E10" s="1">
        <f t="shared" si="0"/>
        <v>1150</v>
      </c>
    </row>
    <row r="11" spans="1:6" x14ac:dyDescent="0.2">
      <c r="B11" s="2" t="s">
        <v>24</v>
      </c>
      <c r="C11" s="2">
        <v>360000</v>
      </c>
      <c r="D11" s="1">
        <v>200</v>
      </c>
      <c r="E11" s="1">
        <f t="shared" si="0"/>
        <v>1800</v>
      </c>
    </row>
    <row r="12" spans="1:6" x14ac:dyDescent="0.2">
      <c r="B12" s="2" t="s">
        <v>25</v>
      </c>
      <c r="C12" s="2">
        <v>260000</v>
      </c>
      <c r="D12" s="1">
        <v>200</v>
      </c>
      <c r="E12" s="1">
        <f t="shared" si="0"/>
        <v>1300</v>
      </c>
    </row>
    <row r="13" spans="1:6" x14ac:dyDescent="0.2">
      <c r="B13" s="2" t="s">
        <v>26</v>
      </c>
      <c r="C13" s="2">
        <v>100000</v>
      </c>
      <c r="D13" s="1">
        <v>200</v>
      </c>
      <c r="E13" s="1">
        <f t="shared" si="0"/>
        <v>500</v>
      </c>
    </row>
    <row r="14" spans="1:6" x14ac:dyDescent="0.2">
      <c r="B14" s="2" t="s">
        <v>27</v>
      </c>
      <c r="C14" s="2">
        <v>1080000</v>
      </c>
      <c r="D14" s="1">
        <v>200</v>
      </c>
      <c r="E14" s="1">
        <f t="shared" si="0"/>
        <v>5400</v>
      </c>
    </row>
    <row r="15" spans="1:6" x14ac:dyDescent="0.2">
      <c r="B15" s="2" t="s">
        <v>28</v>
      </c>
      <c r="C15" s="2">
        <v>600000</v>
      </c>
      <c r="D15" s="1">
        <v>200</v>
      </c>
      <c r="E15" s="1">
        <f t="shared" si="0"/>
        <v>3000</v>
      </c>
    </row>
    <row r="16" spans="1:6" x14ac:dyDescent="0.2">
      <c r="B16" s="2" t="s">
        <v>29</v>
      </c>
      <c r="C16" s="2">
        <v>360000</v>
      </c>
      <c r="D16" s="1">
        <v>200</v>
      </c>
      <c r="E16" s="1">
        <f t="shared" si="0"/>
        <v>1800</v>
      </c>
    </row>
    <row r="17" spans="1:5" x14ac:dyDescent="0.2">
      <c r="B17" s="2" t="s">
        <v>30</v>
      </c>
      <c r="C17" s="2">
        <v>330000</v>
      </c>
      <c r="D17" s="1">
        <v>200</v>
      </c>
      <c r="E17" s="1">
        <f t="shared" si="0"/>
        <v>1650</v>
      </c>
    </row>
    <row r="18" spans="1:5" x14ac:dyDescent="0.2">
      <c r="E18" s="1">
        <f>SUM(E2:E17)</f>
        <v>29250</v>
      </c>
    </row>
    <row r="20" spans="1:5" x14ac:dyDescent="0.2">
      <c r="A20" t="s">
        <v>352</v>
      </c>
      <c r="B20" s="1" t="s">
        <v>55</v>
      </c>
      <c r="C20" s="1" t="s">
        <v>1</v>
      </c>
      <c r="D20" s="1" t="s">
        <v>2</v>
      </c>
      <c r="E20" s="1" t="s">
        <v>3</v>
      </c>
    </row>
    <row r="21" spans="1:5" x14ac:dyDescent="0.2">
      <c r="B21" s="3" t="s">
        <v>33</v>
      </c>
      <c r="C21" s="1">
        <v>685000</v>
      </c>
      <c r="D21" s="1">
        <v>5500</v>
      </c>
      <c r="E21" s="1">
        <f>C21*D21</f>
        <v>3767500000</v>
      </c>
    </row>
    <row r="22" spans="1:5" x14ac:dyDescent="0.2">
      <c r="B22" s="3" t="s">
        <v>34</v>
      </c>
      <c r="C22" s="1">
        <v>145000</v>
      </c>
      <c r="D22" s="1">
        <v>15011</v>
      </c>
      <c r="E22" s="1">
        <f t="shared" ref="E22:E34" si="1">C22*D22</f>
        <v>2176595000</v>
      </c>
    </row>
    <row r="23" spans="1:5" x14ac:dyDescent="0.2">
      <c r="B23" s="3" t="s">
        <v>35</v>
      </c>
      <c r="C23" s="1">
        <v>405000</v>
      </c>
      <c r="D23" s="1">
        <v>32603</v>
      </c>
      <c r="E23" s="1">
        <f t="shared" si="1"/>
        <v>13204215000</v>
      </c>
    </row>
    <row r="24" spans="1:5" x14ac:dyDescent="0.2">
      <c r="B24" s="3" t="s">
        <v>69</v>
      </c>
      <c r="C24" s="1">
        <v>180000</v>
      </c>
      <c r="D24" s="1">
        <v>18616</v>
      </c>
      <c r="E24" s="1">
        <f t="shared" si="1"/>
        <v>3350880000</v>
      </c>
    </row>
    <row r="25" spans="1:5" x14ac:dyDescent="0.2">
      <c r="B25" s="3" t="s">
        <v>36</v>
      </c>
      <c r="C25" s="1">
        <v>520000</v>
      </c>
      <c r="D25" s="1">
        <v>8000</v>
      </c>
      <c r="E25" s="1">
        <f t="shared" si="1"/>
        <v>4160000000</v>
      </c>
    </row>
    <row r="26" spans="1:5" x14ac:dyDescent="0.2">
      <c r="B26" s="3" t="s">
        <v>43</v>
      </c>
      <c r="C26" s="1">
        <v>225000</v>
      </c>
      <c r="D26" s="1">
        <v>6000</v>
      </c>
      <c r="E26" s="1">
        <f t="shared" si="1"/>
        <v>1350000000</v>
      </c>
    </row>
    <row r="27" spans="1:5" x14ac:dyDescent="0.2">
      <c r="B27" s="3" t="s">
        <v>70</v>
      </c>
      <c r="C27" s="1">
        <v>770000</v>
      </c>
      <c r="D27" s="1">
        <v>6005</v>
      </c>
      <c r="E27" s="1">
        <f t="shared" si="1"/>
        <v>4623850000</v>
      </c>
    </row>
    <row r="28" spans="1:5" x14ac:dyDescent="0.2">
      <c r="B28" s="3" t="s">
        <v>37</v>
      </c>
      <c r="C28" s="1">
        <v>390000</v>
      </c>
      <c r="D28" s="1">
        <v>14811</v>
      </c>
      <c r="E28" s="1">
        <f t="shared" si="1"/>
        <v>5776290000</v>
      </c>
    </row>
    <row r="29" spans="1:5" x14ac:dyDescent="0.2">
      <c r="B29" s="3" t="s">
        <v>38</v>
      </c>
      <c r="C29" s="1">
        <v>390000</v>
      </c>
      <c r="D29" s="1">
        <v>12482</v>
      </c>
      <c r="E29" s="1">
        <f t="shared" si="1"/>
        <v>4867980000</v>
      </c>
    </row>
    <row r="30" spans="1:5" x14ac:dyDescent="0.2">
      <c r="B30" s="3" t="s">
        <v>71</v>
      </c>
      <c r="C30" s="1">
        <v>130000</v>
      </c>
      <c r="D30" s="1">
        <v>5264</v>
      </c>
      <c r="E30" s="1">
        <f t="shared" si="1"/>
        <v>684320000</v>
      </c>
    </row>
    <row r="31" spans="1:5" x14ac:dyDescent="0.2">
      <c r="B31" s="3" t="s">
        <v>39</v>
      </c>
      <c r="C31" s="1">
        <v>345000</v>
      </c>
      <c r="D31" s="1">
        <v>17195</v>
      </c>
      <c r="E31" s="1">
        <f t="shared" si="1"/>
        <v>5932275000</v>
      </c>
    </row>
    <row r="32" spans="1:5" x14ac:dyDescent="0.2">
      <c r="B32" s="3" t="s">
        <v>40</v>
      </c>
      <c r="C32" s="1">
        <v>295000</v>
      </c>
      <c r="D32" s="1">
        <v>27000</v>
      </c>
      <c r="E32" s="1">
        <f t="shared" si="1"/>
        <v>7965000000</v>
      </c>
    </row>
    <row r="33" spans="1:9" x14ac:dyDescent="0.2">
      <c r="B33" s="3" t="s">
        <v>41</v>
      </c>
      <c r="C33" s="1">
        <v>290000</v>
      </c>
      <c r="D33" s="1">
        <v>14350</v>
      </c>
      <c r="E33" s="1">
        <f t="shared" si="1"/>
        <v>4161500000</v>
      </c>
    </row>
    <row r="34" spans="1:9" x14ac:dyDescent="0.2">
      <c r="B34" s="3" t="s">
        <v>72</v>
      </c>
      <c r="C34" s="1">
        <v>50000</v>
      </c>
      <c r="D34" s="1">
        <v>6000</v>
      </c>
      <c r="E34" s="1">
        <f t="shared" si="1"/>
        <v>300000000</v>
      </c>
    </row>
    <row r="35" spans="1:9" x14ac:dyDescent="0.2">
      <c r="E35" s="1">
        <f>SUM(E21:E34)</f>
        <v>62320405000</v>
      </c>
    </row>
    <row r="38" spans="1:9" x14ac:dyDescent="0.2">
      <c r="A38" t="s">
        <v>353</v>
      </c>
      <c r="I38" s="1" t="s">
        <v>354</v>
      </c>
    </row>
    <row r="39" spans="1:9" ht="15" x14ac:dyDescent="0.25">
      <c r="B39" s="4" t="s">
        <v>24</v>
      </c>
      <c r="C39" s="4">
        <v>10000</v>
      </c>
      <c r="D39" s="1">
        <v>2</v>
      </c>
      <c r="E39" s="5" t="s">
        <v>36</v>
      </c>
      <c r="F39" s="1">
        <f>C39/D39</f>
        <v>5000</v>
      </c>
      <c r="G39" s="1">
        <v>200</v>
      </c>
      <c r="H39" s="1">
        <f>C39/G39</f>
        <v>50</v>
      </c>
      <c r="I39" s="1">
        <f>27000*15*50000</f>
        <v>20250000000</v>
      </c>
    </row>
    <row r="40" spans="1:9" ht="15" x14ac:dyDescent="0.25">
      <c r="B40" s="4"/>
      <c r="C40" s="4">
        <v>10000</v>
      </c>
      <c r="D40" s="1">
        <v>2</v>
      </c>
      <c r="E40" s="5" t="s">
        <v>40</v>
      </c>
      <c r="F40" s="1">
        <f t="shared" ref="F40:F58" si="2">C40/D40</f>
        <v>5000</v>
      </c>
      <c r="G40" s="1">
        <v>200</v>
      </c>
      <c r="H40" s="1">
        <f t="shared" ref="H40:H58" si="3">C40/G40</f>
        <v>50</v>
      </c>
    </row>
    <row r="41" spans="1:9" ht="15" x14ac:dyDescent="0.25">
      <c r="B41" s="4" t="s">
        <v>56</v>
      </c>
      <c r="C41" s="4">
        <v>170000</v>
      </c>
      <c r="D41" s="1">
        <v>2</v>
      </c>
      <c r="E41" s="5" t="s">
        <v>33</v>
      </c>
      <c r="F41" s="1">
        <f t="shared" si="2"/>
        <v>85000</v>
      </c>
      <c r="G41" s="1">
        <v>200</v>
      </c>
      <c r="H41" s="1">
        <f t="shared" si="3"/>
        <v>850</v>
      </c>
    </row>
    <row r="42" spans="1:9" ht="15" x14ac:dyDescent="0.25">
      <c r="B42" s="4"/>
      <c r="C42" s="4">
        <v>170000</v>
      </c>
      <c r="D42" s="1">
        <v>2</v>
      </c>
      <c r="E42" s="5" t="s">
        <v>34</v>
      </c>
      <c r="F42" s="1">
        <f t="shared" si="2"/>
        <v>85000</v>
      </c>
      <c r="G42" s="1">
        <v>200</v>
      </c>
      <c r="H42" s="1">
        <f t="shared" si="3"/>
        <v>850</v>
      </c>
    </row>
    <row r="43" spans="1:9" ht="15" x14ac:dyDescent="0.25">
      <c r="B43" s="4" t="s">
        <v>57</v>
      </c>
      <c r="C43" s="4">
        <v>140000</v>
      </c>
      <c r="D43" s="1">
        <v>2</v>
      </c>
      <c r="E43" s="5" t="s">
        <v>70</v>
      </c>
      <c r="F43" s="1">
        <f t="shared" si="2"/>
        <v>70000</v>
      </c>
      <c r="G43" s="1">
        <v>200</v>
      </c>
      <c r="H43" s="1">
        <f t="shared" si="3"/>
        <v>700</v>
      </c>
    </row>
    <row r="44" spans="1:9" ht="15" x14ac:dyDescent="0.25">
      <c r="B44" s="4"/>
      <c r="C44" s="4">
        <v>140000</v>
      </c>
      <c r="D44" s="1">
        <v>2</v>
      </c>
      <c r="E44" s="5" t="s">
        <v>33</v>
      </c>
      <c r="F44" s="1">
        <f t="shared" si="2"/>
        <v>70000</v>
      </c>
      <c r="G44" s="1">
        <v>200</v>
      </c>
      <c r="H44" s="1">
        <f t="shared" si="3"/>
        <v>700</v>
      </c>
    </row>
    <row r="45" spans="1:9" ht="15" x14ac:dyDescent="0.25">
      <c r="B45" s="4" t="s">
        <v>58</v>
      </c>
      <c r="C45" s="4">
        <v>390000</v>
      </c>
      <c r="D45" s="1">
        <v>2</v>
      </c>
      <c r="E45" s="5" t="s">
        <v>40</v>
      </c>
      <c r="F45" s="1">
        <f t="shared" si="2"/>
        <v>195000</v>
      </c>
      <c r="G45" s="1">
        <v>200</v>
      </c>
      <c r="H45" s="1">
        <f t="shared" si="3"/>
        <v>1950</v>
      </c>
    </row>
    <row r="46" spans="1:9" ht="15" x14ac:dyDescent="0.25">
      <c r="B46" s="4"/>
      <c r="C46" s="4">
        <v>390000</v>
      </c>
      <c r="D46" s="1">
        <v>2</v>
      </c>
      <c r="E46" s="5" t="s">
        <v>37</v>
      </c>
      <c r="F46" s="1">
        <f t="shared" si="2"/>
        <v>195000</v>
      </c>
      <c r="G46" s="1">
        <v>200</v>
      </c>
      <c r="H46" s="1">
        <f t="shared" si="3"/>
        <v>1950</v>
      </c>
    </row>
    <row r="47" spans="1:9" ht="15" x14ac:dyDescent="0.25">
      <c r="B47" s="4" t="s">
        <v>59</v>
      </c>
      <c r="C47" s="4">
        <v>10000</v>
      </c>
      <c r="D47" s="1">
        <v>2</v>
      </c>
      <c r="E47" s="5" t="s">
        <v>39</v>
      </c>
      <c r="F47" s="1">
        <f t="shared" si="2"/>
        <v>5000</v>
      </c>
      <c r="G47" s="1">
        <v>200</v>
      </c>
      <c r="H47" s="1">
        <f t="shared" si="3"/>
        <v>50</v>
      </c>
    </row>
    <row r="48" spans="1:9" ht="15" x14ac:dyDescent="0.25">
      <c r="B48" s="4"/>
      <c r="C48" s="4">
        <v>10000</v>
      </c>
      <c r="D48" s="1">
        <v>2</v>
      </c>
      <c r="E48" s="5" t="s">
        <v>69</v>
      </c>
      <c r="F48" s="1">
        <f t="shared" si="2"/>
        <v>5000</v>
      </c>
      <c r="G48" s="1">
        <v>200</v>
      </c>
      <c r="H48" s="1">
        <f t="shared" si="3"/>
        <v>50</v>
      </c>
    </row>
    <row r="49" spans="1:8" ht="15" x14ac:dyDescent="0.25">
      <c r="B49" s="4" t="s">
        <v>60</v>
      </c>
      <c r="C49" s="4">
        <v>50000</v>
      </c>
      <c r="D49" s="1">
        <v>2</v>
      </c>
      <c r="E49" s="5" t="s">
        <v>70</v>
      </c>
      <c r="F49" s="1">
        <f t="shared" si="2"/>
        <v>25000</v>
      </c>
      <c r="G49" s="1">
        <v>200</v>
      </c>
      <c r="H49" s="1">
        <f t="shared" si="3"/>
        <v>250</v>
      </c>
    </row>
    <row r="50" spans="1:8" ht="15" x14ac:dyDescent="0.25">
      <c r="B50" s="4"/>
      <c r="C50" s="4">
        <v>50000</v>
      </c>
      <c r="D50" s="1">
        <v>2</v>
      </c>
      <c r="E50" s="5" t="s">
        <v>41</v>
      </c>
      <c r="F50" s="1">
        <f t="shared" si="2"/>
        <v>25000</v>
      </c>
      <c r="G50" s="1">
        <v>200</v>
      </c>
      <c r="H50" s="1">
        <f t="shared" si="3"/>
        <v>250</v>
      </c>
    </row>
    <row r="51" spans="1:8" ht="15" x14ac:dyDescent="0.25">
      <c r="B51" s="4" t="s">
        <v>61</v>
      </c>
      <c r="C51" s="4">
        <v>210000</v>
      </c>
      <c r="D51" s="1">
        <v>2</v>
      </c>
      <c r="E51" s="5" t="s">
        <v>169</v>
      </c>
      <c r="F51" s="1">
        <f t="shared" si="2"/>
        <v>105000</v>
      </c>
      <c r="G51" s="1">
        <v>200</v>
      </c>
      <c r="H51" s="1">
        <f t="shared" si="3"/>
        <v>1050</v>
      </c>
    </row>
    <row r="52" spans="1:8" ht="15" x14ac:dyDescent="0.25">
      <c r="B52" s="4"/>
      <c r="C52" s="4">
        <v>210000</v>
      </c>
      <c r="D52" s="1">
        <v>2</v>
      </c>
      <c r="E52" s="5" t="s">
        <v>150</v>
      </c>
      <c r="F52" s="1">
        <f t="shared" si="2"/>
        <v>105000</v>
      </c>
      <c r="G52" s="1">
        <v>200</v>
      </c>
      <c r="H52" s="1">
        <f t="shared" si="3"/>
        <v>1050</v>
      </c>
    </row>
    <row r="53" spans="1:8" ht="15" x14ac:dyDescent="0.25">
      <c r="B53" s="4" t="s">
        <v>62</v>
      </c>
      <c r="C53" s="4">
        <v>480000</v>
      </c>
      <c r="D53" s="1">
        <v>2</v>
      </c>
      <c r="E53" s="5" t="s">
        <v>38</v>
      </c>
      <c r="F53" s="1">
        <f t="shared" si="2"/>
        <v>240000</v>
      </c>
      <c r="G53" s="1">
        <v>200</v>
      </c>
      <c r="H53" s="1">
        <f t="shared" si="3"/>
        <v>2400</v>
      </c>
    </row>
    <row r="54" spans="1:8" ht="15" x14ac:dyDescent="0.25">
      <c r="B54" s="4"/>
      <c r="C54" s="4">
        <v>480000</v>
      </c>
      <c r="D54" s="1">
        <v>2</v>
      </c>
      <c r="E54" s="5" t="s">
        <v>35</v>
      </c>
      <c r="F54" s="1">
        <f t="shared" si="2"/>
        <v>240000</v>
      </c>
      <c r="G54" s="1">
        <v>200</v>
      </c>
      <c r="H54" s="1">
        <f t="shared" si="3"/>
        <v>2400</v>
      </c>
    </row>
    <row r="55" spans="1:8" ht="15" x14ac:dyDescent="0.25">
      <c r="B55" s="4" t="s">
        <v>63</v>
      </c>
      <c r="C55" s="4">
        <v>280000</v>
      </c>
      <c r="D55" s="1">
        <v>2</v>
      </c>
      <c r="E55" s="5" t="s">
        <v>44</v>
      </c>
      <c r="F55" s="1">
        <f t="shared" si="2"/>
        <v>140000</v>
      </c>
      <c r="G55" s="1">
        <v>200</v>
      </c>
      <c r="H55" s="1">
        <f t="shared" si="3"/>
        <v>1400</v>
      </c>
    </row>
    <row r="56" spans="1:8" ht="15" x14ac:dyDescent="0.25">
      <c r="B56" s="4"/>
      <c r="C56" s="4">
        <v>280000</v>
      </c>
      <c r="D56" s="1">
        <v>2</v>
      </c>
      <c r="E56" s="5" t="s">
        <v>43</v>
      </c>
      <c r="F56" s="1">
        <f t="shared" si="2"/>
        <v>140000</v>
      </c>
      <c r="G56" s="1">
        <v>200</v>
      </c>
      <c r="H56" s="1">
        <f t="shared" si="3"/>
        <v>1400</v>
      </c>
    </row>
    <row r="57" spans="1:8" ht="15" x14ac:dyDescent="0.25">
      <c r="B57" s="4" t="s">
        <v>64</v>
      </c>
      <c r="C57" s="4">
        <v>960000</v>
      </c>
      <c r="D57" s="1">
        <v>2</v>
      </c>
      <c r="E57" s="6" t="s">
        <v>73</v>
      </c>
      <c r="F57" s="1">
        <f t="shared" si="2"/>
        <v>480000</v>
      </c>
      <c r="G57" s="1">
        <v>200</v>
      </c>
      <c r="H57" s="1">
        <f t="shared" si="3"/>
        <v>4800</v>
      </c>
    </row>
    <row r="58" spans="1:8" ht="15" x14ac:dyDescent="0.25">
      <c r="B58" s="6"/>
      <c r="C58" s="4">
        <v>960000</v>
      </c>
      <c r="D58" s="1">
        <v>2</v>
      </c>
      <c r="E58" s="6" t="s">
        <v>33</v>
      </c>
      <c r="F58" s="1">
        <f t="shared" si="2"/>
        <v>480000</v>
      </c>
      <c r="G58" s="1">
        <v>200</v>
      </c>
      <c r="H58" s="1">
        <f t="shared" si="3"/>
        <v>4800</v>
      </c>
    </row>
    <row r="59" spans="1:8" x14ac:dyDescent="0.2">
      <c r="H59" s="1">
        <f>SUM(H39:H58)</f>
        <v>27000</v>
      </c>
    </row>
    <row r="60" spans="1:8" x14ac:dyDescent="0.2">
      <c r="A60" s="7" t="s">
        <v>352</v>
      </c>
      <c r="B60" s="6"/>
      <c r="C60" s="6"/>
      <c r="D60" s="6"/>
      <c r="E60" s="6"/>
    </row>
    <row r="61" spans="1:8" x14ac:dyDescent="0.2">
      <c r="A61" s="7"/>
      <c r="B61" s="8" t="s">
        <v>355</v>
      </c>
      <c r="C61" s="6">
        <v>635000</v>
      </c>
      <c r="D61" s="6">
        <v>5500</v>
      </c>
      <c r="E61" s="6">
        <f>C61*D61</f>
        <v>3492500000</v>
      </c>
    </row>
    <row r="62" spans="1:8" x14ac:dyDescent="0.2">
      <c r="A62" s="7"/>
      <c r="B62" s="8" t="s">
        <v>356</v>
      </c>
      <c r="C62" s="6">
        <v>85000</v>
      </c>
      <c r="D62" s="6">
        <v>15011</v>
      </c>
      <c r="E62" s="6">
        <f t="shared" ref="E62:E76" si="4">C62*D62</f>
        <v>1275935000</v>
      </c>
    </row>
    <row r="63" spans="1:8" x14ac:dyDescent="0.2">
      <c r="A63" s="7"/>
      <c r="B63" s="8" t="s">
        <v>357</v>
      </c>
      <c r="C63" s="6">
        <v>240000</v>
      </c>
      <c r="D63" s="6">
        <v>32603</v>
      </c>
      <c r="E63" s="6">
        <f t="shared" si="4"/>
        <v>7824720000</v>
      </c>
    </row>
    <row r="64" spans="1:8" x14ac:dyDescent="0.2">
      <c r="A64" s="7"/>
      <c r="B64" s="8" t="s">
        <v>42</v>
      </c>
      <c r="C64" s="6">
        <v>5000</v>
      </c>
      <c r="D64" s="6">
        <v>18616</v>
      </c>
      <c r="E64" s="6">
        <f t="shared" si="4"/>
        <v>93080000</v>
      </c>
    </row>
    <row r="65" spans="1:5" x14ac:dyDescent="0.2">
      <c r="A65" s="7"/>
      <c r="B65" s="8" t="s">
        <v>358</v>
      </c>
      <c r="C65" s="6">
        <v>5000</v>
      </c>
      <c r="D65" s="6">
        <v>8000</v>
      </c>
      <c r="E65" s="6">
        <f t="shared" si="4"/>
        <v>40000000</v>
      </c>
    </row>
    <row r="66" spans="1:5" x14ac:dyDescent="0.2">
      <c r="A66" s="7"/>
      <c r="B66" s="8" t="s">
        <v>359</v>
      </c>
      <c r="C66" s="6">
        <v>140000</v>
      </c>
      <c r="D66" s="6">
        <v>6000</v>
      </c>
      <c r="E66" s="6">
        <f t="shared" si="4"/>
        <v>840000000</v>
      </c>
    </row>
    <row r="67" spans="1:5" x14ac:dyDescent="0.2">
      <c r="A67" s="7"/>
      <c r="B67" s="8" t="s">
        <v>360</v>
      </c>
      <c r="C67" s="6">
        <v>95000</v>
      </c>
      <c r="D67" s="6">
        <v>6005</v>
      </c>
      <c r="E67" s="6">
        <f t="shared" si="4"/>
        <v>570475000</v>
      </c>
    </row>
    <row r="68" spans="1:5" x14ac:dyDescent="0.2">
      <c r="A68" s="7"/>
      <c r="B68" s="8" t="s">
        <v>361</v>
      </c>
      <c r="C68" s="6">
        <v>195000</v>
      </c>
      <c r="D68" s="6">
        <v>14811</v>
      </c>
      <c r="E68" s="6">
        <f t="shared" si="4"/>
        <v>2888145000</v>
      </c>
    </row>
    <row r="69" spans="1:5" x14ac:dyDescent="0.2">
      <c r="A69" s="7"/>
      <c r="B69" s="8" t="s">
        <v>362</v>
      </c>
      <c r="C69" s="6">
        <v>140000</v>
      </c>
      <c r="D69" s="6">
        <v>6220</v>
      </c>
      <c r="E69" s="6">
        <f t="shared" si="4"/>
        <v>870800000</v>
      </c>
    </row>
    <row r="70" spans="1:5" x14ac:dyDescent="0.2">
      <c r="A70" s="7"/>
      <c r="B70" s="8" t="s">
        <v>363</v>
      </c>
      <c r="C70" s="6">
        <v>105000</v>
      </c>
      <c r="D70" s="6">
        <v>808</v>
      </c>
      <c r="E70" s="6">
        <f t="shared" si="4"/>
        <v>84840000</v>
      </c>
    </row>
    <row r="71" spans="1:5" x14ac:dyDescent="0.2">
      <c r="A71" s="7"/>
      <c r="B71" s="8" t="s">
        <v>364</v>
      </c>
      <c r="C71" s="6">
        <v>240000</v>
      </c>
      <c r="D71" s="6">
        <v>12482</v>
      </c>
      <c r="E71" s="6">
        <f t="shared" si="4"/>
        <v>2995680000</v>
      </c>
    </row>
    <row r="72" spans="1:5" x14ac:dyDescent="0.2">
      <c r="A72" s="7"/>
      <c r="B72" s="8" t="s">
        <v>365</v>
      </c>
      <c r="C72" s="6">
        <v>5000</v>
      </c>
      <c r="D72" s="6">
        <v>17195</v>
      </c>
      <c r="E72" s="6">
        <f t="shared" si="4"/>
        <v>85975000</v>
      </c>
    </row>
    <row r="73" spans="1:5" x14ac:dyDescent="0.2">
      <c r="A73" s="7"/>
      <c r="B73" s="8" t="s">
        <v>366</v>
      </c>
      <c r="C73" s="6">
        <v>200000</v>
      </c>
      <c r="D73" s="6">
        <v>27000</v>
      </c>
      <c r="E73" s="6">
        <f t="shared" si="4"/>
        <v>5400000000</v>
      </c>
    </row>
    <row r="74" spans="1:5" x14ac:dyDescent="0.2">
      <c r="A74" s="7"/>
      <c r="B74" s="8" t="s">
        <v>367</v>
      </c>
      <c r="C74" s="6">
        <v>25000</v>
      </c>
      <c r="D74" s="6">
        <v>14350</v>
      </c>
      <c r="E74" s="6">
        <f t="shared" si="4"/>
        <v>358750000</v>
      </c>
    </row>
    <row r="75" spans="1:5" x14ac:dyDescent="0.2">
      <c r="A75" s="7"/>
      <c r="B75" s="8" t="s">
        <v>368</v>
      </c>
      <c r="C75" s="6">
        <v>105000</v>
      </c>
      <c r="D75" s="6">
        <v>144</v>
      </c>
      <c r="E75" s="6">
        <f t="shared" si="4"/>
        <v>15120000</v>
      </c>
    </row>
    <row r="76" spans="1:5" x14ac:dyDescent="0.2">
      <c r="A76" s="7"/>
      <c r="B76" s="8" t="s">
        <v>369</v>
      </c>
      <c r="C76" s="6">
        <v>480000</v>
      </c>
      <c r="D76" s="6">
        <v>5000</v>
      </c>
      <c r="E76" s="6">
        <f t="shared" si="4"/>
        <v>2400000000</v>
      </c>
    </row>
    <row r="77" spans="1:5" x14ac:dyDescent="0.2">
      <c r="A77" s="7"/>
      <c r="B77" s="6"/>
      <c r="C77" s="6"/>
      <c r="D77" s="6"/>
      <c r="E77" s="6">
        <f>SUM(E61:E76)</f>
        <v>29236020000</v>
      </c>
    </row>
  </sheetData>
  <sortState ref="B47:C66">
    <sortCondition ref="B47:B66"/>
  </sortState>
  <phoneticPr fontId="16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6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opLeftCell="A23" workbookViewId="0">
      <selection activeCell="A50" sqref="A50"/>
    </sheetView>
  </sheetViews>
  <sheetFormatPr defaultColWidth="9" defaultRowHeight="14.25" x14ac:dyDescent="0.2"/>
  <cols>
    <col min="1" max="1" width="25.5" style="145" customWidth="1"/>
    <col min="2" max="2" width="23.125" style="145" customWidth="1"/>
  </cols>
  <sheetData>
    <row r="1" spans="1:2" x14ac:dyDescent="0.2">
      <c r="A1" s="146" t="s">
        <v>55</v>
      </c>
      <c r="B1" s="146" t="s">
        <v>1</v>
      </c>
    </row>
    <row r="2" spans="1:2" x14ac:dyDescent="0.2">
      <c r="A2" s="35" t="s">
        <v>34</v>
      </c>
      <c r="B2" s="35">
        <v>380000</v>
      </c>
    </row>
    <row r="3" spans="1:2" x14ac:dyDescent="0.2">
      <c r="A3" s="35" t="s">
        <v>35</v>
      </c>
      <c r="B3" s="35">
        <v>1340000</v>
      </c>
    </row>
    <row r="4" spans="1:2" x14ac:dyDescent="0.2">
      <c r="A4" s="35" t="s">
        <v>69</v>
      </c>
      <c r="B4" s="35">
        <v>950000</v>
      </c>
    </row>
    <row r="5" spans="1:2" x14ac:dyDescent="0.2">
      <c r="A5" s="35" t="s">
        <v>36</v>
      </c>
      <c r="B5" s="35">
        <v>730000</v>
      </c>
    </row>
    <row r="6" spans="1:2" ht="15" x14ac:dyDescent="0.25">
      <c r="A6" s="147" t="s">
        <v>43</v>
      </c>
      <c r="B6" s="147">
        <v>550000</v>
      </c>
    </row>
    <row r="7" spans="1:2" x14ac:dyDescent="0.2">
      <c r="A7" s="35" t="s">
        <v>70</v>
      </c>
      <c r="B7" s="35">
        <v>1890000</v>
      </c>
    </row>
    <row r="8" spans="1:2" x14ac:dyDescent="0.2">
      <c r="A8" s="35" t="s">
        <v>37</v>
      </c>
      <c r="B8" s="35">
        <v>1900000</v>
      </c>
    </row>
    <row r="9" spans="1:2" ht="15" x14ac:dyDescent="0.25">
      <c r="A9" s="147" t="s">
        <v>44</v>
      </c>
      <c r="B9" s="147">
        <v>150000</v>
      </c>
    </row>
    <row r="10" spans="1:2" x14ac:dyDescent="0.2">
      <c r="A10" s="35" t="s">
        <v>38</v>
      </c>
      <c r="B10" s="35">
        <v>460000</v>
      </c>
    </row>
    <row r="11" spans="1:2" x14ac:dyDescent="0.2">
      <c r="A11" s="35" t="s">
        <v>71</v>
      </c>
      <c r="B11" s="35">
        <v>460000</v>
      </c>
    </row>
    <row r="12" spans="1:2" x14ac:dyDescent="0.2">
      <c r="A12" s="35" t="s">
        <v>39</v>
      </c>
      <c r="B12" s="35">
        <v>1360000</v>
      </c>
    </row>
    <row r="13" spans="1:2" x14ac:dyDescent="0.2">
      <c r="A13" s="35" t="s">
        <v>40</v>
      </c>
      <c r="B13" s="35">
        <v>920000</v>
      </c>
    </row>
    <row r="14" spans="1:2" x14ac:dyDescent="0.2">
      <c r="A14" s="35" t="s">
        <v>41</v>
      </c>
      <c r="B14" s="35">
        <v>600000</v>
      </c>
    </row>
    <row r="15" spans="1:2" ht="15" x14ac:dyDescent="0.25">
      <c r="A15" s="147" t="s">
        <v>72</v>
      </c>
      <c r="B15" s="147">
        <v>1000000</v>
      </c>
    </row>
    <row r="16" spans="1:2" x14ac:dyDescent="0.2">
      <c r="A16" s="35" t="s">
        <v>73</v>
      </c>
      <c r="B16" s="35">
        <v>210000</v>
      </c>
    </row>
    <row r="17" spans="1:2" ht="15" x14ac:dyDescent="0.25">
      <c r="A17" s="147" t="s">
        <v>33</v>
      </c>
      <c r="B17" s="147"/>
    </row>
    <row r="18" spans="1:2" ht="15" x14ac:dyDescent="0.25">
      <c r="A18" s="147"/>
      <c r="B18" s="147"/>
    </row>
    <row r="19" spans="1:2" ht="15" x14ac:dyDescent="0.25">
      <c r="A19" s="147"/>
      <c r="B19" s="147"/>
    </row>
    <row r="20" spans="1:2" x14ac:dyDescent="0.2">
      <c r="A20" s="35" t="s">
        <v>76</v>
      </c>
      <c r="B20" s="35">
        <v>290000</v>
      </c>
    </row>
    <row r="21" spans="1:2" x14ac:dyDescent="0.2">
      <c r="A21" s="35" t="s">
        <v>24</v>
      </c>
      <c r="B21" s="35">
        <v>370000</v>
      </c>
    </row>
    <row r="22" spans="1:2" x14ac:dyDescent="0.2">
      <c r="A22" s="35" t="s">
        <v>77</v>
      </c>
      <c r="B22" s="35">
        <v>450000</v>
      </c>
    </row>
    <row r="23" spans="1:2" x14ac:dyDescent="0.2">
      <c r="A23" s="35" t="s">
        <v>56</v>
      </c>
      <c r="B23" s="35">
        <v>170000</v>
      </c>
    </row>
    <row r="24" spans="1:2" x14ac:dyDescent="0.2">
      <c r="A24" s="35" t="s">
        <v>78</v>
      </c>
      <c r="B24" s="35">
        <v>220000</v>
      </c>
    </row>
    <row r="25" spans="1:2" x14ac:dyDescent="0.2">
      <c r="A25" s="35" t="s">
        <v>79</v>
      </c>
      <c r="B25" s="35">
        <v>260000</v>
      </c>
    </row>
    <row r="26" spans="1:2" x14ac:dyDescent="0.2">
      <c r="A26" s="35" t="s">
        <v>80</v>
      </c>
      <c r="B26" s="35">
        <v>220000</v>
      </c>
    </row>
    <row r="27" spans="1:2" x14ac:dyDescent="0.2">
      <c r="A27" s="35" t="s">
        <v>81</v>
      </c>
      <c r="B27" s="35">
        <v>100000</v>
      </c>
    </row>
    <row r="28" spans="1:2" x14ac:dyDescent="0.2">
      <c r="A28" s="35" t="s">
        <v>82</v>
      </c>
      <c r="B28" s="35">
        <v>420000</v>
      </c>
    </row>
    <row r="29" spans="1:2" x14ac:dyDescent="0.2">
      <c r="A29" s="35" t="s">
        <v>83</v>
      </c>
      <c r="B29" s="35">
        <v>210000</v>
      </c>
    </row>
    <row r="30" spans="1:2" x14ac:dyDescent="0.2">
      <c r="A30" s="35" t="s">
        <v>57</v>
      </c>
      <c r="B30" s="35">
        <v>1220000</v>
      </c>
    </row>
    <row r="31" spans="1:2" x14ac:dyDescent="0.2">
      <c r="A31" s="35" t="s">
        <v>58</v>
      </c>
      <c r="B31" s="35">
        <v>390000</v>
      </c>
    </row>
    <row r="32" spans="1:2" x14ac:dyDescent="0.2">
      <c r="A32" s="35" t="s">
        <v>59</v>
      </c>
      <c r="B32" s="35">
        <v>370000</v>
      </c>
    </row>
    <row r="33" spans="1:2" x14ac:dyDescent="0.2">
      <c r="A33" s="35" t="s">
        <v>60</v>
      </c>
      <c r="B33" s="35">
        <v>410000</v>
      </c>
    </row>
    <row r="34" spans="1:2" x14ac:dyDescent="0.2">
      <c r="A34" s="35" t="s">
        <v>61</v>
      </c>
      <c r="B34" s="35">
        <v>210000</v>
      </c>
    </row>
    <row r="35" spans="1:2" x14ac:dyDescent="0.2">
      <c r="A35" s="35" t="s">
        <v>84</v>
      </c>
      <c r="B35" s="35">
        <v>600000</v>
      </c>
    </row>
    <row r="36" spans="1:2" x14ac:dyDescent="0.2">
      <c r="A36" s="35" t="s">
        <v>62</v>
      </c>
      <c r="B36" s="35">
        <v>840000</v>
      </c>
    </row>
    <row r="37" spans="1:2" x14ac:dyDescent="0.2">
      <c r="A37" s="35" t="s">
        <v>63</v>
      </c>
      <c r="B37" s="35">
        <v>280000</v>
      </c>
    </row>
    <row r="38" spans="1:2" x14ac:dyDescent="0.2">
      <c r="A38" s="35" t="s">
        <v>85</v>
      </c>
      <c r="B38" s="35">
        <v>230000</v>
      </c>
    </row>
    <row r="39" spans="1:2" x14ac:dyDescent="0.2">
      <c r="A39" s="35" t="s">
        <v>86</v>
      </c>
      <c r="B39" s="35">
        <v>330000</v>
      </c>
    </row>
    <row r="40" spans="1:2" x14ac:dyDescent="0.2">
      <c r="A40" s="35" t="s">
        <v>64</v>
      </c>
      <c r="B40" s="35">
        <v>960000</v>
      </c>
    </row>
    <row r="41" spans="1:2" x14ac:dyDescent="0.2">
      <c r="A41" s="35"/>
      <c r="B41" s="35"/>
    </row>
    <row r="42" spans="1:2" x14ac:dyDescent="0.2">
      <c r="A42" s="35"/>
      <c r="B42" s="35"/>
    </row>
    <row r="43" spans="1:2" x14ac:dyDescent="0.2">
      <c r="A43" s="35"/>
      <c r="B43" s="35"/>
    </row>
    <row r="44" spans="1:2" x14ac:dyDescent="0.2">
      <c r="A44" s="35" t="s">
        <v>87</v>
      </c>
      <c r="B44" s="35">
        <v>42830</v>
      </c>
    </row>
    <row r="45" spans="1:2" x14ac:dyDescent="0.2">
      <c r="A45" s="35" t="s">
        <v>88</v>
      </c>
      <c r="B45" s="35">
        <v>8699</v>
      </c>
    </row>
    <row r="46" spans="1:2" x14ac:dyDescent="0.2">
      <c r="A46" s="35" t="s">
        <v>89</v>
      </c>
      <c r="B46" s="35">
        <v>2299</v>
      </c>
    </row>
    <row r="47" spans="1:2" x14ac:dyDescent="0.2">
      <c r="A47" s="35" t="s">
        <v>90</v>
      </c>
      <c r="B47" s="35">
        <v>5237</v>
      </c>
    </row>
    <row r="48" spans="1:2" x14ac:dyDescent="0.2">
      <c r="A48" s="35" t="s">
        <v>91</v>
      </c>
      <c r="B48" s="35">
        <v>6575</v>
      </c>
    </row>
    <row r="49" spans="1:2" x14ac:dyDescent="0.2">
      <c r="A49" s="35" t="s">
        <v>92</v>
      </c>
      <c r="B49" s="35">
        <v>370000</v>
      </c>
    </row>
    <row r="50" spans="1:2" x14ac:dyDescent="0.2">
      <c r="A50" s="35" t="s">
        <v>93</v>
      </c>
      <c r="B50" s="35">
        <v>25230</v>
      </c>
    </row>
    <row r="51" spans="1:2" x14ac:dyDescent="0.2">
      <c r="A51" s="35" t="s">
        <v>94</v>
      </c>
      <c r="B51" s="35">
        <v>1755</v>
      </c>
    </row>
    <row r="52" spans="1:2" x14ac:dyDescent="0.2">
      <c r="A52" s="35" t="s">
        <v>95</v>
      </c>
      <c r="B52" s="35">
        <v>7493</v>
      </c>
    </row>
    <row r="53" spans="1:2" x14ac:dyDescent="0.2">
      <c r="A53" s="35" t="s">
        <v>96</v>
      </c>
      <c r="B53" s="35">
        <v>38750</v>
      </c>
    </row>
    <row r="54" spans="1:2" x14ac:dyDescent="0.2">
      <c r="A54" s="35" t="s">
        <v>97</v>
      </c>
      <c r="B54" s="35">
        <v>7127</v>
      </c>
    </row>
    <row r="55" spans="1:2" x14ac:dyDescent="0.2">
      <c r="A55" s="35" t="s">
        <v>98</v>
      </c>
      <c r="B55" s="35">
        <v>37300</v>
      </c>
    </row>
    <row r="56" spans="1:2" x14ac:dyDescent="0.2">
      <c r="A56" s="35" t="s">
        <v>99</v>
      </c>
      <c r="B56" s="35">
        <v>1500</v>
      </c>
    </row>
    <row r="57" spans="1:2" x14ac:dyDescent="0.2">
      <c r="A57" s="35" t="s">
        <v>100</v>
      </c>
      <c r="B57" s="35">
        <v>9169</v>
      </c>
    </row>
    <row r="58" spans="1:2" x14ac:dyDescent="0.2">
      <c r="A58" s="35" t="s">
        <v>101</v>
      </c>
      <c r="B58" s="35">
        <v>4734</v>
      </c>
    </row>
    <row r="59" spans="1:2" x14ac:dyDescent="0.2">
      <c r="A59" s="35" t="s">
        <v>102</v>
      </c>
      <c r="B59" s="35">
        <v>16</v>
      </c>
    </row>
    <row r="60" spans="1:2" x14ac:dyDescent="0.2">
      <c r="A60" s="35" t="s">
        <v>103</v>
      </c>
      <c r="B60" s="35">
        <v>8205</v>
      </c>
    </row>
    <row r="61" spans="1:2" x14ac:dyDescent="0.2">
      <c r="A61" s="35" t="s">
        <v>104</v>
      </c>
      <c r="B61" s="35">
        <v>13770</v>
      </c>
    </row>
    <row r="62" spans="1:2" x14ac:dyDescent="0.2">
      <c r="A62" s="35" t="s">
        <v>105</v>
      </c>
      <c r="B62" s="35">
        <v>1500</v>
      </c>
    </row>
    <row r="63" spans="1:2" x14ac:dyDescent="0.2">
      <c r="A63" s="35" t="s">
        <v>106</v>
      </c>
      <c r="B63" s="35">
        <v>30170</v>
      </c>
    </row>
    <row r="64" spans="1:2" x14ac:dyDescent="0.2">
      <c r="A64" s="35" t="s">
        <v>107</v>
      </c>
      <c r="B64" s="35">
        <v>6270</v>
      </c>
    </row>
    <row r="65" spans="1:2" x14ac:dyDescent="0.2">
      <c r="A65" s="35" t="s">
        <v>108</v>
      </c>
      <c r="B65" s="35">
        <v>20130</v>
      </c>
    </row>
    <row r="66" spans="1:2" x14ac:dyDescent="0.2">
      <c r="A66" s="35" t="s">
        <v>109</v>
      </c>
      <c r="B66" s="35">
        <v>20080</v>
      </c>
    </row>
    <row r="67" spans="1:2" x14ac:dyDescent="0.2">
      <c r="A67" s="35" t="s">
        <v>110</v>
      </c>
      <c r="B67" s="35">
        <v>7798</v>
      </c>
    </row>
    <row r="68" spans="1:2" x14ac:dyDescent="0.2">
      <c r="A68" s="35" t="s">
        <v>111</v>
      </c>
      <c r="B68" s="35">
        <v>1000</v>
      </c>
    </row>
    <row r="69" spans="1:2" x14ac:dyDescent="0.2">
      <c r="A69" s="35" t="s">
        <v>112</v>
      </c>
      <c r="B69" s="35">
        <v>59590</v>
      </c>
    </row>
    <row r="70" spans="1:2" x14ac:dyDescent="0.2">
      <c r="A70" s="35" t="s">
        <v>113</v>
      </c>
      <c r="B70" s="35">
        <v>91350</v>
      </c>
    </row>
    <row r="71" spans="1:2" x14ac:dyDescent="0.2">
      <c r="A71" s="35" t="s">
        <v>114</v>
      </c>
      <c r="B71" s="35">
        <v>81630</v>
      </c>
    </row>
    <row r="72" spans="1:2" x14ac:dyDescent="0.2">
      <c r="A72" s="35" t="s">
        <v>115</v>
      </c>
      <c r="B72" s="35">
        <v>9170</v>
      </c>
    </row>
    <row r="73" spans="1:2" x14ac:dyDescent="0.2">
      <c r="A73" s="35" t="s">
        <v>116</v>
      </c>
      <c r="B73" s="35">
        <v>7774</v>
      </c>
    </row>
    <row r="74" spans="1:2" x14ac:dyDescent="0.2">
      <c r="A74" s="35" t="s">
        <v>117</v>
      </c>
      <c r="B74" s="35">
        <v>11510</v>
      </c>
    </row>
    <row r="75" spans="1:2" x14ac:dyDescent="0.2">
      <c r="A75" s="35" t="s">
        <v>118</v>
      </c>
      <c r="B75" s="35">
        <v>34570</v>
      </c>
    </row>
  </sheetData>
  <phoneticPr fontId="1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7"/>
  <sheetViews>
    <sheetView tabSelected="1" topLeftCell="A64" zoomScale="115" zoomScaleNormal="115" workbookViewId="0">
      <selection activeCell="D109" sqref="D109"/>
    </sheetView>
  </sheetViews>
  <sheetFormatPr defaultColWidth="9" defaultRowHeight="14.25" x14ac:dyDescent="0.2"/>
  <cols>
    <col min="1" max="1" width="14.875" style="1" customWidth="1"/>
    <col min="2" max="2" width="11.625" style="1" customWidth="1"/>
    <col min="3" max="3" width="16.125" style="1" customWidth="1"/>
    <col min="4" max="4" width="16" style="1" customWidth="1"/>
    <col min="5" max="5" width="18.125" style="1" customWidth="1"/>
    <col min="6" max="6" width="16.625" style="1" customWidth="1"/>
    <col min="7" max="7" width="15.5" style="1" customWidth="1"/>
    <col min="8" max="8" width="17.375" style="1" customWidth="1"/>
    <col min="9" max="9" width="19" style="1" customWidth="1"/>
    <col min="10" max="10" width="9" style="1"/>
    <col min="11" max="11" width="10.75" style="1" customWidth="1"/>
    <col min="12" max="12" width="15.375" style="1" customWidth="1"/>
    <col min="13" max="13" width="17.75" style="1" customWidth="1"/>
    <col min="14" max="16384" width="9" style="1"/>
  </cols>
  <sheetData>
    <row r="2" spans="1:10" x14ac:dyDescent="0.2">
      <c r="A2" s="1" t="s">
        <v>119</v>
      </c>
      <c r="B2" s="1" t="s">
        <v>120</v>
      </c>
      <c r="C2" s="170" t="s">
        <v>121</v>
      </c>
      <c r="D2" s="170"/>
      <c r="E2" s="170"/>
      <c r="F2" s="170"/>
    </row>
    <row r="4" spans="1:10" x14ac:dyDescent="0.2">
      <c r="C4" s="171" t="s">
        <v>122</v>
      </c>
      <c r="D4" s="171"/>
      <c r="E4" s="171"/>
      <c r="G4" s="162" t="s">
        <v>123</v>
      </c>
      <c r="H4" s="162"/>
    </row>
    <row r="5" spans="1:10" x14ac:dyDescent="0.2">
      <c r="C5" s="194" t="s">
        <v>124</v>
      </c>
      <c r="D5" s="6" t="s">
        <v>125</v>
      </c>
      <c r="E5" s="6">
        <v>9</v>
      </c>
      <c r="G5" s="6" t="s">
        <v>126</v>
      </c>
      <c r="H5" s="6" t="s">
        <v>1</v>
      </c>
    </row>
    <row r="6" spans="1:10" ht="15" x14ac:dyDescent="0.25">
      <c r="C6" s="194"/>
      <c r="D6" s="6" t="s">
        <v>127</v>
      </c>
      <c r="E6" s="6">
        <v>2</v>
      </c>
      <c r="G6" s="11" t="s">
        <v>44</v>
      </c>
      <c r="H6" s="112">
        <v>216000</v>
      </c>
    </row>
    <row r="7" spans="1:10" ht="15" x14ac:dyDescent="0.25">
      <c r="C7" s="194"/>
      <c r="D7" s="6" t="s">
        <v>128</v>
      </c>
      <c r="E7" s="6">
        <v>3</v>
      </c>
      <c r="G7" s="11" t="s">
        <v>70</v>
      </c>
      <c r="H7" s="112">
        <v>72000</v>
      </c>
    </row>
    <row r="8" spans="1:10" ht="15" x14ac:dyDescent="0.25">
      <c r="C8" s="6"/>
      <c r="D8" s="6"/>
      <c r="E8" s="6"/>
      <c r="G8" s="11" t="s">
        <v>36</v>
      </c>
      <c r="H8" s="112">
        <v>30348.583333333299</v>
      </c>
    </row>
    <row r="9" spans="1:10" ht="15" x14ac:dyDescent="0.25">
      <c r="C9" s="56" t="s">
        <v>129</v>
      </c>
      <c r="D9" s="56" t="s">
        <v>43</v>
      </c>
      <c r="E9" s="6">
        <v>4</v>
      </c>
      <c r="G9" s="11" t="s">
        <v>33</v>
      </c>
      <c r="H9" s="112">
        <v>82093</v>
      </c>
    </row>
    <row r="10" spans="1:10" ht="15" x14ac:dyDescent="0.25">
      <c r="C10" s="6"/>
      <c r="D10" s="56" t="s">
        <v>69</v>
      </c>
      <c r="E10" s="6">
        <v>1</v>
      </c>
      <c r="G10" s="11" t="s">
        <v>37</v>
      </c>
      <c r="H10" s="112">
        <v>17710</v>
      </c>
    </row>
    <row r="11" spans="1:10" ht="15" x14ac:dyDescent="0.25">
      <c r="C11" s="6"/>
      <c r="D11" s="56" t="s">
        <v>34</v>
      </c>
      <c r="E11" s="6">
        <v>1</v>
      </c>
      <c r="G11" s="11" t="s">
        <v>41</v>
      </c>
      <c r="H11" s="112">
        <v>25357.333333333299</v>
      </c>
    </row>
    <row r="12" spans="1:10" ht="15" x14ac:dyDescent="0.25">
      <c r="C12" s="6"/>
      <c r="D12" s="119" t="s">
        <v>130</v>
      </c>
      <c r="E12" s="120">
        <v>3</v>
      </c>
      <c r="G12" s="11" t="s">
        <v>35</v>
      </c>
      <c r="H12" s="112">
        <v>12038.583333333299</v>
      </c>
    </row>
    <row r="13" spans="1:10" ht="28.5" x14ac:dyDescent="0.25">
      <c r="C13" s="6"/>
      <c r="D13" s="119" t="s">
        <v>131</v>
      </c>
      <c r="E13" s="120">
        <v>2</v>
      </c>
      <c r="G13" s="11" t="s">
        <v>39</v>
      </c>
      <c r="H13" s="112">
        <v>14842.666666666701</v>
      </c>
    </row>
    <row r="14" spans="1:10" ht="28.5" x14ac:dyDescent="0.25">
      <c r="C14" s="6"/>
      <c r="D14" s="121" t="s">
        <v>132</v>
      </c>
      <c r="E14" s="122">
        <v>1</v>
      </c>
      <c r="G14" s="11" t="s">
        <v>40</v>
      </c>
      <c r="H14" s="112">
        <v>16252.5</v>
      </c>
    </row>
    <row r="15" spans="1:10" ht="15" x14ac:dyDescent="0.25">
      <c r="G15" s="123" t="s">
        <v>38</v>
      </c>
      <c r="H15" s="123">
        <v>95028.583333333299</v>
      </c>
    </row>
    <row r="16" spans="1:10" x14ac:dyDescent="0.2">
      <c r="A16" s="162" t="s">
        <v>133</v>
      </c>
      <c r="B16" s="162"/>
      <c r="C16" s="162"/>
      <c r="D16" s="162"/>
      <c r="E16" s="162"/>
      <c r="F16" s="162"/>
      <c r="G16" s="162"/>
      <c r="H16" s="162"/>
      <c r="I16" s="162"/>
      <c r="J16" s="162"/>
    </row>
    <row r="17" spans="1:15" x14ac:dyDescent="0.2">
      <c r="A17" s="164" t="s">
        <v>134</v>
      </c>
      <c r="B17" s="57" t="s">
        <v>135</v>
      </c>
      <c r="C17" s="204" t="s">
        <v>136</v>
      </c>
      <c r="D17" s="2" t="s">
        <v>124</v>
      </c>
      <c r="E17" s="56" t="s">
        <v>137</v>
      </c>
      <c r="F17" s="56" t="s">
        <v>138</v>
      </c>
      <c r="G17" s="163" t="s">
        <v>139</v>
      </c>
      <c r="H17" s="163"/>
      <c r="I17" s="163"/>
      <c r="J17" s="56" t="s">
        <v>140</v>
      </c>
    </row>
    <row r="18" spans="1:15" x14ac:dyDescent="0.2">
      <c r="A18" s="165"/>
      <c r="B18" s="195">
        <v>14400000</v>
      </c>
      <c r="C18" s="194"/>
      <c r="D18" s="194" t="s">
        <v>125</v>
      </c>
      <c r="E18" s="188" t="s">
        <v>63</v>
      </c>
      <c r="F18" s="188" t="s">
        <v>141</v>
      </c>
      <c r="G18" s="56" t="s">
        <v>43</v>
      </c>
      <c r="H18" s="56" t="s">
        <v>142</v>
      </c>
      <c r="I18" s="6">
        <v>144000</v>
      </c>
      <c r="J18" s="6">
        <v>2</v>
      </c>
      <c r="K18" s="1" t="s">
        <v>143</v>
      </c>
    </row>
    <row r="19" spans="1:15" x14ac:dyDescent="0.2">
      <c r="A19" s="165"/>
      <c r="B19" s="196"/>
      <c r="C19" s="194"/>
      <c r="D19" s="194"/>
      <c r="E19" s="188"/>
      <c r="F19" s="188"/>
      <c r="G19" s="56" t="s">
        <v>44</v>
      </c>
      <c r="H19" s="56" t="s">
        <v>144</v>
      </c>
      <c r="I19" s="6">
        <v>144000</v>
      </c>
      <c r="J19" s="6"/>
    </row>
    <row r="20" spans="1:15" x14ac:dyDescent="0.2">
      <c r="A20" s="165"/>
      <c r="B20" s="196"/>
      <c r="C20" s="194"/>
      <c r="D20" s="194"/>
      <c r="E20" s="188" t="s">
        <v>61</v>
      </c>
      <c r="F20" s="188" t="s">
        <v>145</v>
      </c>
      <c r="G20" s="56"/>
      <c r="H20" s="6"/>
      <c r="I20" s="6"/>
      <c r="J20" s="6"/>
      <c r="O20" s="127"/>
    </row>
    <row r="21" spans="1:15" x14ac:dyDescent="0.2">
      <c r="A21" s="166"/>
      <c r="B21" s="197"/>
      <c r="C21" s="194"/>
      <c r="D21" s="194"/>
      <c r="E21" s="188"/>
      <c r="F21" s="188"/>
      <c r="G21" s="56"/>
      <c r="H21" s="6"/>
      <c r="I21" s="6"/>
      <c r="J21" s="6"/>
      <c r="O21" s="127"/>
    </row>
    <row r="22" spans="1:15" x14ac:dyDescent="0.2">
      <c r="G22" s="124"/>
      <c r="O22" s="127"/>
    </row>
    <row r="23" spans="1:15" x14ac:dyDescent="0.2">
      <c r="O23" s="127"/>
    </row>
    <row r="24" spans="1:15" x14ac:dyDescent="0.2">
      <c r="A24" s="164" t="s">
        <v>134</v>
      </c>
      <c r="B24" s="57" t="s">
        <v>135</v>
      </c>
      <c r="C24" s="204" t="s">
        <v>146</v>
      </c>
      <c r="D24" s="2" t="s">
        <v>124</v>
      </c>
      <c r="E24" s="56" t="s">
        <v>137</v>
      </c>
      <c r="F24" s="56" t="s">
        <v>138</v>
      </c>
      <c r="G24" s="163" t="s">
        <v>139</v>
      </c>
      <c r="H24" s="163"/>
      <c r="I24" s="163"/>
      <c r="J24" s="6"/>
      <c r="O24" s="127"/>
    </row>
    <row r="25" spans="1:15" x14ac:dyDescent="0.2">
      <c r="A25" s="165"/>
      <c r="B25" s="195">
        <v>14400000</v>
      </c>
      <c r="C25" s="194"/>
      <c r="D25" s="194" t="s">
        <v>125</v>
      </c>
      <c r="E25" s="188" t="s">
        <v>63</v>
      </c>
      <c r="F25" s="188" t="s">
        <v>141</v>
      </c>
      <c r="G25" s="56"/>
      <c r="H25" s="56"/>
      <c r="I25" s="6"/>
      <c r="J25" s="6"/>
      <c r="O25" s="127"/>
    </row>
    <row r="26" spans="1:15" x14ac:dyDescent="0.2">
      <c r="A26" s="165"/>
      <c r="B26" s="196"/>
      <c r="C26" s="194"/>
      <c r="D26" s="194"/>
      <c r="E26" s="188"/>
      <c r="F26" s="188"/>
      <c r="G26" s="56"/>
      <c r="H26" s="56"/>
      <c r="I26" s="6"/>
      <c r="J26" s="6"/>
      <c r="O26" s="127"/>
    </row>
    <row r="27" spans="1:15" x14ac:dyDescent="0.2">
      <c r="A27" s="165"/>
      <c r="B27" s="196"/>
      <c r="C27" s="194"/>
      <c r="D27" s="194"/>
      <c r="E27" s="188" t="s">
        <v>61</v>
      </c>
      <c r="F27" s="188" t="s">
        <v>147</v>
      </c>
      <c r="G27" s="56" t="s">
        <v>148</v>
      </c>
      <c r="H27" s="214" t="s">
        <v>149</v>
      </c>
      <c r="I27" s="6">
        <v>144000</v>
      </c>
      <c r="J27" s="6">
        <v>2</v>
      </c>
      <c r="O27" s="127"/>
    </row>
    <row r="28" spans="1:15" x14ac:dyDescent="0.2">
      <c r="A28" s="166"/>
      <c r="B28" s="197"/>
      <c r="C28" s="194"/>
      <c r="D28" s="194"/>
      <c r="E28" s="188"/>
      <c r="F28" s="188"/>
      <c r="G28" s="56" t="s">
        <v>150</v>
      </c>
      <c r="H28" s="214"/>
      <c r="I28" s="6">
        <v>144000</v>
      </c>
      <c r="J28" s="6">
        <v>2</v>
      </c>
      <c r="O28" s="127"/>
    </row>
    <row r="29" spans="1:15" x14ac:dyDescent="0.2">
      <c r="O29" s="127"/>
    </row>
    <row r="30" spans="1:15" ht="15" x14ac:dyDescent="0.25">
      <c r="M30" s="10"/>
      <c r="N30" s="128"/>
      <c r="O30" s="127"/>
    </row>
    <row r="31" spans="1:15" ht="15" x14ac:dyDescent="0.25">
      <c r="A31" s="164" t="s">
        <v>151</v>
      </c>
      <c r="B31" s="57" t="s">
        <v>135</v>
      </c>
      <c r="C31" s="204" t="s">
        <v>152</v>
      </c>
      <c r="D31" s="2" t="s">
        <v>124</v>
      </c>
      <c r="E31" s="56" t="s">
        <v>137</v>
      </c>
      <c r="F31" s="56" t="s">
        <v>138</v>
      </c>
      <c r="G31" s="163" t="s">
        <v>139</v>
      </c>
      <c r="H31" s="163"/>
      <c r="I31" s="163"/>
      <c r="J31" s="6"/>
      <c r="M31" s="10"/>
      <c r="N31" s="128"/>
      <c r="O31" s="127"/>
    </row>
    <row r="32" spans="1:15" x14ac:dyDescent="0.2">
      <c r="A32" s="165"/>
      <c r="B32" s="195">
        <f>300*24*30</f>
        <v>216000</v>
      </c>
      <c r="C32" s="194"/>
      <c r="D32" s="194" t="s">
        <v>125</v>
      </c>
      <c r="E32" s="188" t="s">
        <v>63</v>
      </c>
      <c r="F32" s="188" t="s">
        <v>153</v>
      </c>
      <c r="G32" s="56" t="s">
        <v>43</v>
      </c>
      <c r="H32" s="56" t="s">
        <v>144</v>
      </c>
      <c r="I32" s="6">
        <v>72000</v>
      </c>
      <c r="J32" s="6">
        <v>1</v>
      </c>
    </row>
    <row r="33" spans="1:10" x14ac:dyDescent="0.2">
      <c r="A33" s="165"/>
      <c r="B33" s="196"/>
      <c r="C33" s="194"/>
      <c r="D33" s="194"/>
      <c r="E33" s="188"/>
      <c r="F33" s="188"/>
      <c r="G33" s="56" t="s">
        <v>44</v>
      </c>
      <c r="H33" s="56" t="s">
        <v>144</v>
      </c>
      <c r="I33" s="6">
        <v>72000</v>
      </c>
      <c r="J33" s="6"/>
    </row>
    <row r="34" spans="1:10" x14ac:dyDescent="0.2">
      <c r="A34" s="165"/>
      <c r="B34" s="196"/>
      <c r="C34" s="194"/>
      <c r="D34" s="194"/>
      <c r="E34" s="188" t="s">
        <v>56</v>
      </c>
      <c r="F34" s="188" t="s">
        <v>154</v>
      </c>
      <c r="G34" s="56"/>
      <c r="H34" s="72"/>
      <c r="I34" s="6"/>
      <c r="J34" s="6"/>
    </row>
    <row r="35" spans="1:10" x14ac:dyDescent="0.2">
      <c r="A35" s="166"/>
      <c r="B35" s="197"/>
      <c r="C35" s="194"/>
      <c r="D35" s="194"/>
      <c r="E35" s="188"/>
      <c r="F35" s="188"/>
      <c r="G35" s="56"/>
      <c r="H35" s="72"/>
      <c r="I35" s="6"/>
      <c r="J35" s="6"/>
    </row>
    <row r="37" spans="1:10" x14ac:dyDescent="0.2">
      <c r="A37" s="164" t="s">
        <v>151</v>
      </c>
      <c r="B37" s="57" t="s">
        <v>135</v>
      </c>
      <c r="C37" s="204" t="s">
        <v>155</v>
      </c>
      <c r="D37" s="2" t="s">
        <v>124</v>
      </c>
      <c r="E37" s="56" t="s">
        <v>137</v>
      </c>
      <c r="F37" s="56" t="s">
        <v>138</v>
      </c>
      <c r="G37" s="163" t="s">
        <v>139</v>
      </c>
      <c r="H37" s="163"/>
      <c r="I37" s="163"/>
      <c r="J37" s="6"/>
    </row>
    <row r="38" spans="1:10" x14ac:dyDescent="0.2">
      <c r="A38" s="165"/>
      <c r="B38" s="195">
        <v>216000</v>
      </c>
      <c r="C38" s="194"/>
      <c r="D38" s="194" t="s">
        <v>125</v>
      </c>
      <c r="E38" s="188" t="s">
        <v>63</v>
      </c>
      <c r="F38" s="188" t="s">
        <v>153</v>
      </c>
      <c r="G38" s="56"/>
      <c r="H38" s="56"/>
      <c r="I38" s="6"/>
      <c r="J38" s="6"/>
    </row>
    <row r="39" spans="1:10" x14ac:dyDescent="0.2">
      <c r="A39" s="165"/>
      <c r="B39" s="196"/>
      <c r="C39" s="194"/>
      <c r="D39" s="194"/>
      <c r="E39" s="188"/>
      <c r="F39" s="188"/>
      <c r="G39" s="56"/>
      <c r="H39" s="56"/>
      <c r="I39" s="6"/>
      <c r="J39" s="6"/>
    </row>
    <row r="40" spans="1:10" x14ac:dyDescent="0.2">
      <c r="A40" s="165"/>
      <c r="B40" s="196"/>
      <c r="C40" s="194"/>
      <c r="D40" s="194"/>
      <c r="E40" s="188" t="s">
        <v>56</v>
      </c>
      <c r="F40" s="188" t="s">
        <v>154</v>
      </c>
      <c r="G40" s="56" t="s">
        <v>69</v>
      </c>
      <c r="H40" s="72" t="s">
        <v>144</v>
      </c>
      <c r="I40" s="6">
        <v>72000</v>
      </c>
      <c r="J40" s="6">
        <v>1</v>
      </c>
    </row>
    <row r="41" spans="1:10" x14ac:dyDescent="0.2">
      <c r="A41" s="166"/>
      <c r="B41" s="197"/>
      <c r="C41" s="194"/>
      <c r="D41" s="194"/>
      <c r="E41" s="188"/>
      <c r="F41" s="188"/>
      <c r="G41" s="56" t="s">
        <v>38</v>
      </c>
      <c r="H41" s="72" t="s">
        <v>144</v>
      </c>
      <c r="I41" s="6">
        <v>72000</v>
      </c>
      <c r="J41" s="6"/>
    </row>
    <row r="44" spans="1:10" x14ac:dyDescent="0.2">
      <c r="A44" s="164" t="s">
        <v>10</v>
      </c>
      <c r="B44" s="57" t="s">
        <v>135</v>
      </c>
      <c r="C44" s="204" t="s">
        <v>156</v>
      </c>
      <c r="D44" s="2" t="s">
        <v>124</v>
      </c>
      <c r="E44" s="56" t="s">
        <v>137</v>
      </c>
      <c r="F44" s="56" t="s">
        <v>138</v>
      </c>
      <c r="G44" s="163" t="s">
        <v>139</v>
      </c>
      <c r="H44" s="163"/>
      <c r="I44" s="163"/>
      <c r="J44" s="6"/>
    </row>
    <row r="45" spans="1:10" x14ac:dyDescent="0.2">
      <c r="A45" s="165"/>
      <c r="B45" s="195">
        <f>6000*24*30</f>
        <v>4320000</v>
      </c>
      <c r="C45" s="194"/>
      <c r="D45" s="194" t="s">
        <v>125</v>
      </c>
      <c r="E45" s="188" t="s">
        <v>57</v>
      </c>
      <c r="F45" s="188" t="s">
        <v>157</v>
      </c>
      <c r="G45" s="56" t="s">
        <v>70</v>
      </c>
      <c r="H45" s="56"/>
      <c r="I45" s="6">
        <v>72000</v>
      </c>
      <c r="J45" s="6"/>
    </row>
    <row r="46" spans="1:10" x14ac:dyDescent="0.2">
      <c r="A46" s="165"/>
      <c r="B46" s="196"/>
      <c r="C46" s="194"/>
      <c r="D46" s="194"/>
      <c r="E46" s="188"/>
      <c r="F46" s="188"/>
      <c r="G46" s="56" t="s">
        <v>33</v>
      </c>
      <c r="H46" s="56"/>
      <c r="I46" s="6">
        <v>72000</v>
      </c>
      <c r="J46" s="6"/>
    </row>
    <row r="47" spans="1:10" x14ac:dyDescent="0.2">
      <c r="A47" s="165"/>
      <c r="B47" s="196"/>
      <c r="C47" s="194"/>
      <c r="D47" s="194"/>
      <c r="E47" s="188" t="s">
        <v>84</v>
      </c>
      <c r="F47" s="188" t="s">
        <v>158</v>
      </c>
      <c r="G47" s="56"/>
      <c r="H47" s="72"/>
      <c r="I47" s="6"/>
      <c r="J47" s="6"/>
    </row>
    <row r="48" spans="1:10" x14ac:dyDescent="0.2">
      <c r="A48" s="166"/>
      <c r="B48" s="197"/>
      <c r="C48" s="194"/>
      <c r="D48" s="194"/>
      <c r="E48" s="188"/>
      <c r="F48" s="188"/>
      <c r="G48" s="56"/>
      <c r="H48" s="72"/>
      <c r="I48" s="6"/>
      <c r="J48" s="6"/>
    </row>
    <row r="51" spans="1:12" x14ac:dyDescent="0.2">
      <c r="A51" s="164" t="s">
        <v>10</v>
      </c>
      <c r="B51" s="57" t="s">
        <v>135</v>
      </c>
      <c r="C51" s="204" t="s">
        <v>159</v>
      </c>
      <c r="D51" s="2" t="s">
        <v>124</v>
      </c>
      <c r="E51" s="56" t="s">
        <v>137</v>
      </c>
      <c r="F51" s="56" t="s">
        <v>138</v>
      </c>
      <c r="G51" s="163" t="s">
        <v>139</v>
      </c>
      <c r="H51" s="163"/>
      <c r="I51" s="163"/>
      <c r="J51" s="6"/>
      <c r="L51" s="226" t="s">
        <v>375</v>
      </c>
    </row>
    <row r="52" spans="1:12" x14ac:dyDescent="0.2">
      <c r="A52" s="165"/>
      <c r="B52" s="195">
        <v>4320000</v>
      </c>
      <c r="C52" s="194"/>
      <c r="D52" s="194" t="s">
        <v>125</v>
      </c>
      <c r="E52" s="188" t="s">
        <v>57</v>
      </c>
      <c r="F52" s="188" t="s">
        <v>157</v>
      </c>
      <c r="G52" s="56"/>
      <c r="H52" s="56"/>
      <c r="I52" s="6"/>
      <c r="J52" s="6"/>
    </row>
    <row r="53" spans="1:12" x14ac:dyDescent="0.2">
      <c r="A53" s="165"/>
      <c r="B53" s="196"/>
      <c r="C53" s="194"/>
      <c r="D53" s="194"/>
      <c r="E53" s="188"/>
      <c r="F53" s="188"/>
      <c r="G53" s="56"/>
      <c r="H53" s="56"/>
      <c r="I53" s="6"/>
      <c r="J53" s="6"/>
    </row>
    <row r="54" spans="1:12" x14ac:dyDescent="0.2">
      <c r="A54" s="165"/>
      <c r="B54" s="196"/>
      <c r="C54" s="194"/>
      <c r="D54" s="194"/>
      <c r="E54" s="188" t="s">
        <v>84</v>
      </c>
      <c r="F54" s="188" t="s">
        <v>158</v>
      </c>
      <c r="G54" s="56" t="s">
        <v>160</v>
      </c>
      <c r="H54" s="211" t="s">
        <v>161</v>
      </c>
      <c r="I54" s="6">
        <v>72000</v>
      </c>
      <c r="J54" s="6">
        <v>1</v>
      </c>
    </row>
    <row r="55" spans="1:12" x14ac:dyDescent="0.2">
      <c r="A55" s="166"/>
      <c r="B55" s="197"/>
      <c r="C55" s="194"/>
      <c r="D55" s="194"/>
      <c r="E55" s="188"/>
      <c r="F55" s="188"/>
      <c r="G55" s="56" t="s">
        <v>150</v>
      </c>
      <c r="H55" s="216"/>
      <c r="I55" s="6">
        <v>72000</v>
      </c>
      <c r="J55" s="6">
        <v>1</v>
      </c>
    </row>
    <row r="57" spans="1:12" x14ac:dyDescent="0.2">
      <c r="A57" s="164" t="s">
        <v>162</v>
      </c>
      <c r="B57" s="57" t="s">
        <v>135</v>
      </c>
      <c r="C57" s="204" t="s">
        <v>163</v>
      </c>
      <c r="D57" s="2" t="s">
        <v>124</v>
      </c>
      <c r="E57" s="56" t="s">
        <v>137</v>
      </c>
      <c r="F57" s="56" t="s">
        <v>138</v>
      </c>
      <c r="G57" s="163" t="s">
        <v>139</v>
      </c>
      <c r="H57" s="163"/>
      <c r="I57" s="163"/>
      <c r="J57" s="6"/>
    </row>
    <row r="58" spans="1:12" x14ac:dyDescent="0.2">
      <c r="A58" s="165"/>
      <c r="B58" s="195">
        <f>3000*24*30</f>
        <v>2160000</v>
      </c>
      <c r="C58" s="194"/>
      <c r="D58" s="194" t="s">
        <v>125</v>
      </c>
      <c r="E58" s="188" t="s">
        <v>76</v>
      </c>
      <c r="F58" s="188" t="s">
        <v>164</v>
      </c>
      <c r="G58" s="56"/>
      <c r="H58" s="56"/>
      <c r="I58" s="6"/>
      <c r="J58" s="6"/>
      <c r="K58" s="1" t="s">
        <v>165</v>
      </c>
      <c r="L58" s="1">
        <v>4</v>
      </c>
    </row>
    <row r="59" spans="1:12" x14ac:dyDescent="0.2">
      <c r="A59" s="165"/>
      <c r="B59" s="196"/>
      <c r="C59" s="194"/>
      <c r="D59" s="194"/>
      <c r="E59" s="188"/>
      <c r="F59" s="188"/>
      <c r="G59" s="56"/>
      <c r="H59" s="56"/>
      <c r="I59" s="6"/>
      <c r="J59" s="6"/>
      <c r="K59" s="1" t="s">
        <v>166</v>
      </c>
      <c r="L59" s="1">
        <v>1</v>
      </c>
    </row>
    <row r="60" spans="1:12" ht="15" x14ac:dyDescent="0.25">
      <c r="A60" s="165"/>
      <c r="B60" s="196"/>
      <c r="C60" s="194"/>
      <c r="D60" s="194"/>
      <c r="E60" s="188" t="s">
        <v>167</v>
      </c>
      <c r="F60" s="188" t="s">
        <v>168</v>
      </c>
      <c r="G60" s="69" t="s">
        <v>169</v>
      </c>
      <c r="H60" s="211" t="s">
        <v>170</v>
      </c>
      <c r="I60" s="6">
        <v>72000</v>
      </c>
      <c r="J60" s="6">
        <v>1</v>
      </c>
      <c r="K60" s="1" t="s">
        <v>171</v>
      </c>
      <c r="L60" s="1">
        <v>2</v>
      </c>
    </row>
    <row r="61" spans="1:12" ht="15" x14ac:dyDescent="0.25">
      <c r="A61" s="166"/>
      <c r="B61" s="197"/>
      <c r="C61" s="194"/>
      <c r="D61" s="194"/>
      <c r="E61" s="188"/>
      <c r="F61" s="188"/>
      <c r="G61" s="69" t="s">
        <v>150</v>
      </c>
      <c r="H61" s="216"/>
      <c r="I61" s="6">
        <v>72000</v>
      </c>
      <c r="J61" s="6">
        <v>1</v>
      </c>
      <c r="K61" s="1" t="s">
        <v>172</v>
      </c>
      <c r="L61" s="1">
        <v>1</v>
      </c>
    </row>
    <row r="62" spans="1:12" x14ac:dyDescent="0.2">
      <c r="A62" s="60"/>
      <c r="B62" s="61"/>
      <c r="C62" s="61"/>
      <c r="D62" s="61"/>
      <c r="E62" s="60"/>
      <c r="F62" s="60"/>
      <c r="G62" s="62"/>
      <c r="H62" s="126"/>
      <c r="I62" s="75"/>
      <c r="J62" s="75"/>
    </row>
    <row r="63" spans="1:12" x14ac:dyDescent="0.2">
      <c r="A63" s="164" t="s">
        <v>162</v>
      </c>
      <c r="B63" s="57" t="s">
        <v>135</v>
      </c>
      <c r="C63" s="204" t="s">
        <v>173</v>
      </c>
      <c r="D63" s="2" t="s">
        <v>124</v>
      </c>
      <c r="E63" s="56" t="s">
        <v>137</v>
      </c>
      <c r="F63" s="56" t="s">
        <v>138</v>
      </c>
      <c r="G63" s="163" t="s">
        <v>139</v>
      </c>
      <c r="H63" s="163"/>
      <c r="I63" s="163"/>
      <c r="J63" s="6"/>
    </row>
    <row r="64" spans="1:12" x14ac:dyDescent="0.2">
      <c r="A64" s="165"/>
      <c r="B64" s="195">
        <f>3000*24*30</f>
        <v>2160000</v>
      </c>
      <c r="C64" s="194"/>
      <c r="D64" s="194" t="s">
        <v>125</v>
      </c>
      <c r="E64" s="188" t="s">
        <v>76</v>
      </c>
      <c r="F64" s="188" t="s">
        <v>164</v>
      </c>
      <c r="G64" s="56" t="s">
        <v>174</v>
      </c>
      <c r="H64" s="56" t="s">
        <v>175</v>
      </c>
      <c r="I64" s="6"/>
      <c r="J64" s="6"/>
      <c r="K64" s="1" t="s">
        <v>171</v>
      </c>
      <c r="L64" s="1">
        <v>1</v>
      </c>
    </row>
    <row r="65" spans="1:12" x14ac:dyDescent="0.2">
      <c r="A65" s="165"/>
      <c r="B65" s="196"/>
      <c r="C65" s="194"/>
      <c r="D65" s="194"/>
      <c r="E65" s="188"/>
      <c r="F65" s="188"/>
      <c r="G65" s="56" t="s">
        <v>34</v>
      </c>
      <c r="H65" s="56"/>
      <c r="I65" s="6"/>
      <c r="J65" s="6"/>
      <c r="K65" s="1" t="s">
        <v>172</v>
      </c>
      <c r="L65" s="1">
        <v>1</v>
      </c>
    </row>
    <row r="66" spans="1:12" ht="15" x14ac:dyDescent="0.25">
      <c r="A66" s="165"/>
      <c r="B66" s="196"/>
      <c r="C66" s="194"/>
      <c r="D66" s="194"/>
      <c r="E66" s="188" t="s">
        <v>167</v>
      </c>
      <c r="F66" s="188" t="s">
        <v>168</v>
      </c>
      <c r="G66" s="69"/>
      <c r="H66" s="211" t="s">
        <v>176</v>
      </c>
      <c r="I66" s="6"/>
      <c r="J66" s="6"/>
      <c r="K66" s="1" t="s">
        <v>166</v>
      </c>
      <c r="L66" s="1">
        <v>1</v>
      </c>
    </row>
    <row r="67" spans="1:12" ht="15" x14ac:dyDescent="0.25">
      <c r="A67" s="166"/>
      <c r="B67" s="197"/>
      <c r="C67" s="194"/>
      <c r="D67" s="194"/>
      <c r="E67" s="188"/>
      <c r="F67" s="188"/>
      <c r="G67" s="69"/>
      <c r="H67" s="216"/>
      <c r="I67" s="6"/>
      <c r="J67" s="6"/>
      <c r="K67" s="1" t="s">
        <v>165</v>
      </c>
      <c r="L67" s="1">
        <v>5</v>
      </c>
    </row>
    <row r="68" spans="1:12" ht="15" x14ac:dyDescent="0.25">
      <c r="A68" s="60" t="s">
        <v>177</v>
      </c>
      <c r="B68" s="61" t="s">
        <v>178</v>
      </c>
      <c r="C68" s="61"/>
      <c r="D68" s="61"/>
      <c r="E68" s="60"/>
      <c r="F68" s="60"/>
      <c r="G68" s="129"/>
      <c r="H68" s="126"/>
      <c r="I68" s="75"/>
      <c r="J68" s="75"/>
      <c r="K68" s="1" t="s">
        <v>165</v>
      </c>
      <c r="L68" s="1">
        <v>1</v>
      </c>
    </row>
    <row r="69" spans="1:12" ht="15" x14ac:dyDescent="0.25">
      <c r="A69" s="60"/>
      <c r="B69" s="61"/>
      <c r="C69" s="61"/>
      <c r="D69" s="61"/>
      <c r="E69" s="60"/>
      <c r="F69" s="60"/>
      <c r="G69" s="129"/>
      <c r="H69" s="126"/>
      <c r="I69" s="75"/>
      <c r="J69" s="75"/>
      <c r="K69" s="1" t="s">
        <v>171</v>
      </c>
      <c r="L69" s="1">
        <v>1</v>
      </c>
    </row>
    <row r="70" spans="1:12" ht="15" x14ac:dyDescent="0.25">
      <c r="A70" s="60"/>
      <c r="B70" s="61"/>
      <c r="C70" s="61"/>
      <c r="D70" s="61"/>
      <c r="E70" s="60"/>
      <c r="F70" s="60"/>
      <c r="G70" s="129"/>
      <c r="H70" s="126"/>
      <c r="I70" s="75"/>
      <c r="J70" s="75"/>
    </row>
    <row r="71" spans="1:12" ht="15" x14ac:dyDescent="0.25">
      <c r="A71" s="60"/>
      <c r="B71" s="61"/>
      <c r="C71" s="61"/>
      <c r="D71" s="61"/>
      <c r="E71" s="60"/>
      <c r="F71" s="60"/>
      <c r="G71" s="129"/>
      <c r="H71" s="126"/>
      <c r="I71" s="75"/>
      <c r="J71" s="75"/>
    </row>
    <row r="72" spans="1:12" x14ac:dyDescent="0.2">
      <c r="A72" s="164" t="s">
        <v>20</v>
      </c>
      <c r="B72" s="57" t="s">
        <v>135</v>
      </c>
      <c r="C72" s="204" t="s">
        <v>179</v>
      </c>
      <c r="D72" s="2" t="s">
        <v>124</v>
      </c>
      <c r="E72" s="56" t="s">
        <v>137</v>
      </c>
      <c r="F72" s="56" t="s">
        <v>138</v>
      </c>
      <c r="G72" s="163" t="s">
        <v>139</v>
      </c>
      <c r="H72" s="163"/>
      <c r="I72" s="163"/>
      <c r="J72" s="6"/>
    </row>
    <row r="73" spans="1:12" x14ac:dyDescent="0.2">
      <c r="A73" s="165"/>
      <c r="B73" s="195">
        <f>10000*24*30</f>
        <v>7200000</v>
      </c>
      <c r="C73" s="194"/>
      <c r="D73" s="194" t="s">
        <v>125</v>
      </c>
      <c r="E73" s="188" t="s">
        <v>81</v>
      </c>
      <c r="F73" s="188" t="s">
        <v>164</v>
      </c>
      <c r="G73" s="56" t="s">
        <v>180</v>
      </c>
      <c r="H73" s="56"/>
      <c r="I73" s="6"/>
      <c r="J73" s="6"/>
      <c r="K73" s="1" t="s">
        <v>171</v>
      </c>
      <c r="L73" s="1">
        <v>1</v>
      </c>
    </row>
    <row r="74" spans="1:12" x14ac:dyDescent="0.2">
      <c r="A74" s="165"/>
      <c r="B74" s="196"/>
      <c r="C74" s="194"/>
      <c r="D74" s="194"/>
      <c r="E74" s="188"/>
      <c r="F74" s="188"/>
      <c r="G74" s="56"/>
      <c r="H74" s="56" t="s">
        <v>181</v>
      </c>
      <c r="I74" s="6"/>
      <c r="J74" s="6"/>
      <c r="K74" s="1" t="s">
        <v>172</v>
      </c>
      <c r="L74" s="1">
        <v>1</v>
      </c>
    </row>
    <row r="75" spans="1:12" ht="15" x14ac:dyDescent="0.25">
      <c r="A75" s="165"/>
      <c r="B75" s="196"/>
      <c r="C75" s="194"/>
      <c r="D75" s="194"/>
      <c r="E75" s="188" t="s">
        <v>78</v>
      </c>
      <c r="F75" s="188" t="s">
        <v>168</v>
      </c>
      <c r="G75" s="69"/>
      <c r="H75" s="211"/>
      <c r="I75" s="6"/>
      <c r="J75" s="6"/>
      <c r="K75" s="1" t="s">
        <v>166</v>
      </c>
      <c r="L75" s="1">
        <v>1</v>
      </c>
    </row>
    <row r="76" spans="1:12" ht="15" x14ac:dyDescent="0.25">
      <c r="A76" s="166"/>
      <c r="B76" s="197"/>
      <c r="C76" s="194"/>
      <c r="D76" s="194"/>
      <c r="E76" s="188"/>
      <c r="F76" s="188"/>
      <c r="G76" s="69"/>
      <c r="H76" s="216"/>
      <c r="I76" s="6"/>
      <c r="J76" s="6"/>
      <c r="K76" s="1" t="s">
        <v>165</v>
      </c>
      <c r="L76" s="1">
        <v>5</v>
      </c>
    </row>
    <row r="77" spans="1:12" ht="15" x14ac:dyDescent="0.25">
      <c r="A77" s="60"/>
      <c r="B77" s="61"/>
      <c r="C77" s="61"/>
      <c r="D77" s="61"/>
      <c r="E77" s="60"/>
      <c r="F77" s="60"/>
      <c r="G77" s="129"/>
      <c r="H77" s="126"/>
      <c r="I77" s="75"/>
      <c r="J77" s="75"/>
    </row>
    <row r="78" spans="1:12" x14ac:dyDescent="0.2">
      <c r="A78" s="164" t="s">
        <v>20</v>
      </c>
      <c r="B78" s="57" t="s">
        <v>135</v>
      </c>
      <c r="C78" s="204" t="s">
        <v>182</v>
      </c>
      <c r="D78" s="2" t="s">
        <v>124</v>
      </c>
      <c r="E78" s="56" t="s">
        <v>137</v>
      </c>
      <c r="F78" s="56" t="s">
        <v>138</v>
      </c>
      <c r="G78" s="163" t="s">
        <v>139</v>
      </c>
      <c r="H78" s="163"/>
      <c r="I78" s="163"/>
      <c r="J78" s="6"/>
      <c r="K78" s="1" t="s">
        <v>165</v>
      </c>
      <c r="L78" s="1">
        <v>4</v>
      </c>
    </row>
    <row r="79" spans="1:12" x14ac:dyDescent="0.2">
      <c r="A79" s="165"/>
      <c r="B79" s="195">
        <f>10000*24*30</f>
        <v>7200000</v>
      </c>
      <c r="C79" s="194"/>
      <c r="D79" s="194" t="s">
        <v>125</v>
      </c>
      <c r="E79" s="188" t="s">
        <v>81</v>
      </c>
      <c r="F79" s="188" t="s">
        <v>164</v>
      </c>
      <c r="G79" s="56"/>
      <c r="H79" s="56"/>
      <c r="I79" s="6"/>
      <c r="J79" s="6"/>
      <c r="K79" s="1" t="s">
        <v>166</v>
      </c>
      <c r="L79" s="1">
        <v>1</v>
      </c>
    </row>
    <row r="80" spans="1:12" x14ac:dyDescent="0.2">
      <c r="A80" s="165"/>
      <c r="B80" s="196"/>
      <c r="C80" s="194"/>
      <c r="D80" s="194"/>
      <c r="E80" s="188"/>
      <c r="F80" s="188"/>
      <c r="G80" s="56"/>
      <c r="H80" s="56"/>
      <c r="I80" s="6"/>
      <c r="J80" s="6"/>
      <c r="K80" s="1" t="s">
        <v>171</v>
      </c>
      <c r="L80" s="1">
        <v>2</v>
      </c>
    </row>
    <row r="81" spans="1:13" ht="15" x14ac:dyDescent="0.25">
      <c r="A81" s="165"/>
      <c r="B81" s="196"/>
      <c r="C81" s="194"/>
      <c r="D81" s="194"/>
      <c r="E81" s="188" t="s">
        <v>78</v>
      </c>
      <c r="F81" s="188" t="s">
        <v>168</v>
      </c>
      <c r="G81" s="69" t="s">
        <v>183</v>
      </c>
      <c r="H81" s="211" t="s">
        <v>184</v>
      </c>
      <c r="I81" s="6"/>
      <c r="J81" s="6"/>
      <c r="K81" s="1" t="s">
        <v>172</v>
      </c>
      <c r="L81" s="1">
        <v>1</v>
      </c>
    </row>
    <row r="82" spans="1:13" ht="15" x14ac:dyDescent="0.25">
      <c r="A82" s="166"/>
      <c r="B82" s="197"/>
      <c r="C82" s="194"/>
      <c r="D82" s="194"/>
      <c r="E82" s="188"/>
      <c r="F82" s="188"/>
      <c r="G82" s="69" t="s">
        <v>150</v>
      </c>
      <c r="H82" s="216"/>
      <c r="I82" s="6"/>
      <c r="J82" s="6"/>
    </row>
    <row r="83" spans="1:13" ht="15" x14ac:dyDescent="0.25">
      <c r="A83" s="60" t="s">
        <v>185</v>
      </c>
      <c r="B83" s="61" t="s">
        <v>186</v>
      </c>
      <c r="C83" s="61"/>
      <c r="D83" s="61"/>
      <c r="E83" s="60"/>
      <c r="F83" s="60"/>
      <c r="G83" s="129"/>
      <c r="H83" s="126"/>
      <c r="I83" s="75"/>
      <c r="J83" s="75"/>
    </row>
    <row r="84" spans="1:13" ht="15" x14ac:dyDescent="0.25">
      <c r="A84" s="60"/>
      <c r="B84" s="61"/>
      <c r="C84" s="61"/>
      <c r="D84" s="61"/>
      <c r="E84" s="60"/>
      <c r="F84" s="60"/>
      <c r="G84" s="129"/>
      <c r="H84" s="126"/>
      <c r="I84" s="75"/>
      <c r="J84" s="75"/>
    </row>
    <row r="85" spans="1:13" ht="15" x14ac:dyDescent="0.25">
      <c r="A85" s="60"/>
      <c r="B85" s="61"/>
      <c r="C85" s="61"/>
      <c r="D85" s="61"/>
      <c r="E85" s="60"/>
      <c r="F85" s="60"/>
      <c r="G85" s="129"/>
      <c r="H85" s="126"/>
      <c r="I85" s="75"/>
      <c r="J85" s="75"/>
    </row>
    <row r="86" spans="1:13" x14ac:dyDescent="0.2">
      <c r="A86" s="164" t="s">
        <v>187</v>
      </c>
      <c r="B86" s="57" t="s">
        <v>135</v>
      </c>
      <c r="C86" s="204" t="s">
        <v>188</v>
      </c>
      <c r="D86" s="2" t="s">
        <v>124</v>
      </c>
      <c r="E86" s="56" t="s">
        <v>137</v>
      </c>
      <c r="F86" s="56" t="s">
        <v>138</v>
      </c>
      <c r="G86" s="163" t="s">
        <v>139</v>
      </c>
      <c r="H86" s="163"/>
      <c r="I86" s="163"/>
      <c r="J86" s="6"/>
      <c r="M86" s="61" t="s">
        <v>186</v>
      </c>
    </row>
    <row r="87" spans="1:13" x14ac:dyDescent="0.2">
      <c r="A87" s="165"/>
      <c r="B87" s="195">
        <f>300*24*30</f>
        <v>216000</v>
      </c>
      <c r="C87" s="194"/>
      <c r="D87" s="194" t="s">
        <v>125</v>
      </c>
      <c r="E87" s="188" t="s">
        <v>81</v>
      </c>
      <c r="F87" s="188" t="s">
        <v>164</v>
      </c>
      <c r="G87" s="56" t="s">
        <v>189</v>
      </c>
      <c r="H87" s="56" t="s">
        <v>186</v>
      </c>
      <c r="I87" s="6"/>
      <c r="J87" s="6"/>
      <c r="K87" s="1" t="s">
        <v>171</v>
      </c>
      <c r="L87" s="1">
        <v>1</v>
      </c>
    </row>
    <row r="88" spans="1:13" x14ac:dyDescent="0.2">
      <c r="A88" s="165"/>
      <c r="B88" s="196"/>
      <c r="C88" s="194"/>
      <c r="D88" s="194"/>
      <c r="E88" s="188"/>
      <c r="F88" s="188"/>
      <c r="G88" s="56" t="s">
        <v>72</v>
      </c>
      <c r="H88" s="56" t="s">
        <v>144</v>
      </c>
      <c r="I88" s="6">
        <v>72000</v>
      </c>
      <c r="J88" s="6"/>
      <c r="K88" s="1" t="s">
        <v>172</v>
      </c>
      <c r="L88" s="1">
        <v>1</v>
      </c>
    </row>
    <row r="89" spans="1:13" ht="15" x14ac:dyDescent="0.25">
      <c r="A89" s="165"/>
      <c r="B89" s="196"/>
      <c r="C89" s="194"/>
      <c r="D89" s="194"/>
      <c r="E89" s="188" t="s">
        <v>62</v>
      </c>
      <c r="F89" s="188" t="s">
        <v>168</v>
      </c>
      <c r="G89" s="69"/>
      <c r="H89" s="130"/>
      <c r="I89" s="6"/>
      <c r="J89" s="6"/>
      <c r="K89" s="1" t="s">
        <v>166</v>
      </c>
      <c r="L89" s="1">
        <v>1</v>
      </c>
    </row>
    <row r="90" spans="1:13" ht="15" x14ac:dyDescent="0.25">
      <c r="A90" s="166"/>
      <c r="B90" s="197"/>
      <c r="C90" s="194"/>
      <c r="D90" s="194"/>
      <c r="E90" s="188"/>
      <c r="F90" s="188"/>
      <c r="G90" s="69"/>
      <c r="H90" s="131"/>
      <c r="I90" s="6"/>
      <c r="J90" s="6"/>
      <c r="K90" s="1" t="s">
        <v>165</v>
      </c>
      <c r="L90" s="1">
        <v>5</v>
      </c>
    </row>
    <row r="91" spans="1:13" ht="15" x14ac:dyDescent="0.25">
      <c r="A91" s="60"/>
      <c r="B91" s="61"/>
      <c r="C91" s="61"/>
      <c r="D91" s="61"/>
      <c r="E91" s="60"/>
      <c r="F91" s="60"/>
      <c r="G91" s="129"/>
      <c r="H91" s="126"/>
      <c r="I91" s="75"/>
      <c r="J91" s="75"/>
    </row>
    <row r="92" spans="1:13" ht="15" x14ac:dyDescent="0.25">
      <c r="A92" s="60"/>
      <c r="B92" s="61"/>
      <c r="C92" s="61"/>
      <c r="D92" s="61"/>
      <c r="E92" s="60"/>
      <c r="F92" s="60"/>
      <c r="G92" s="129"/>
      <c r="H92" s="126"/>
      <c r="I92" s="75"/>
      <c r="J92" s="75"/>
    </row>
    <row r="93" spans="1:13" x14ac:dyDescent="0.2">
      <c r="A93" s="164" t="s">
        <v>187</v>
      </c>
      <c r="B93" s="57" t="s">
        <v>135</v>
      </c>
      <c r="C93" s="204" t="s">
        <v>190</v>
      </c>
      <c r="D93" s="2" t="s">
        <v>124</v>
      </c>
      <c r="E93" s="56" t="s">
        <v>137</v>
      </c>
      <c r="F93" s="56" t="s">
        <v>138</v>
      </c>
      <c r="G93" s="163" t="s">
        <v>139</v>
      </c>
      <c r="H93" s="163"/>
      <c r="I93" s="163"/>
      <c r="J93" s="6"/>
      <c r="K93" s="1" t="s">
        <v>171</v>
      </c>
      <c r="L93" s="1">
        <v>1</v>
      </c>
    </row>
    <row r="94" spans="1:13" x14ac:dyDescent="0.2">
      <c r="A94" s="165"/>
      <c r="B94" s="195">
        <f>300*24*30</f>
        <v>216000</v>
      </c>
      <c r="C94" s="194"/>
      <c r="D94" s="194" t="s">
        <v>125</v>
      </c>
      <c r="E94" s="188" t="s">
        <v>81</v>
      </c>
      <c r="F94" s="188" t="s">
        <v>164</v>
      </c>
      <c r="G94" s="56"/>
      <c r="H94" s="56"/>
      <c r="I94" s="6"/>
      <c r="J94" s="6"/>
      <c r="K94" s="1" t="s">
        <v>172</v>
      </c>
      <c r="L94" s="1">
        <v>1</v>
      </c>
    </row>
    <row r="95" spans="1:13" x14ac:dyDescent="0.2">
      <c r="A95" s="165"/>
      <c r="B95" s="196"/>
      <c r="C95" s="194"/>
      <c r="D95" s="194"/>
      <c r="E95" s="188"/>
      <c r="F95" s="188"/>
      <c r="G95" s="56"/>
      <c r="H95" s="56"/>
      <c r="I95" s="6"/>
      <c r="J95" s="6"/>
      <c r="K95" s="1" t="s">
        <v>166</v>
      </c>
      <c r="L95" s="1">
        <v>1</v>
      </c>
    </row>
    <row r="96" spans="1:13" ht="15" x14ac:dyDescent="0.25">
      <c r="A96" s="165"/>
      <c r="B96" s="196"/>
      <c r="C96" s="194"/>
      <c r="D96" s="194"/>
      <c r="E96" s="188" t="s">
        <v>62</v>
      </c>
      <c r="F96" s="188" t="s">
        <v>168</v>
      </c>
      <c r="G96" s="69" t="s">
        <v>38</v>
      </c>
      <c r="H96" s="1" t="s">
        <v>144</v>
      </c>
      <c r="I96" s="6">
        <v>72000</v>
      </c>
      <c r="J96" s="6"/>
      <c r="K96" s="1" t="s">
        <v>165</v>
      </c>
      <c r="L96" s="1">
        <v>5</v>
      </c>
    </row>
    <row r="97" spans="1:14" ht="15" x14ac:dyDescent="0.25">
      <c r="A97" s="166"/>
      <c r="B97" s="197"/>
      <c r="C97" s="194"/>
      <c r="D97" s="194"/>
      <c r="E97" s="188"/>
      <c r="F97" s="188"/>
      <c r="G97" s="69" t="s">
        <v>35</v>
      </c>
      <c r="H97" s="130" t="s">
        <v>191</v>
      </c>
      <c r="I97" s="6" t="s">
        <v>192</v>
      </c>
      <c r="J97" s="6"/>
    </row>
    <row r="98" spans="1:14" ht="15" x14ac:dyDescent="0.25">
      <c r="A98" s="60"/>
      <c r="B98" s="61"/>
      <c r="C98" s="61"/>
      <c r="D98" s="61"/>
      <c r="E98" s="60"/>
      <c r="F98" s="60"/>
      <c r="G98" s="129"/>
      <c r="H98" s="126"/>
      <c r="I98" s="75"/>
      <c r="J98" s="75"/>
    </row>
    <row r="99" spans="1:14" ht="15" x14ac:dyDescent="0.25">
      <c r="A99" s="60"/>
      <c r="B99" s="61"/>
      <c r="C99" s="61"/>
      <c r="D99" s="61"/>
      <c r="E99" s="60"/>
      <c r="F99" s="60"/>
      <c r="G99" s="129"/>
      <c r="H99" s="126"/>
      <c r="I99" s="75"/>
      <c r="J99" s="75"/>
    </row>
    <row r="100" spans="1:14" ht="15" x14ac:dyDescent="0.25">
      <c r="A100" s="60"/>
      <c r="B100" s="61"/>
      <c r="C100" s="61"/>
      <c r="D100" s="61"/>
      <c r="E100" s="60"/>
      <c r="F100" s="60"/>
      <c r="G100" s="129"/>
      <c r="H100" s="126"/>
      <c r="I100" s="75"/>
      <c r="J100" s="75"/>
    </row>
    <row r="101" spans="1:14" ht="15" x14ac:dyDescent="0.25">
      <c r="A101" s="60"/>
      <c r="B101" s="61"/>
      <c r="C101" s="61"/>
      <c r="D101" s="61"/>
      <c r="E101" s="60"/>
      <c r="F101" s="60"/>
      <c r="G101" s="129"/>
      <c r="H101" s="126"/>
      <c r="I101" s="75"/>
      <c r="J101" s="75"/>
    </row>
    <row r="102" spans="1:14" ht="15" x14ac:dyDescent="0.25">
      <c r="A102" s="60" t="s">
        <v>193</v>
      </c>
      <c r="B102" s="61"/>
      <c r="C102" s="61"/>
      <c r="D102" s="61"/>
      <c r="E102" s="60"/>
      <c r="F102" s="60"/>
      <c r="G102" s="129"/>
      <c r="H102" s="126"/>
      <c r="I102" s="75"/>
      <c r="J102" s="75"/>
    </row>
    <row r="103" spans="1:14" x14ac:dyDescent="0.2">
      <c r="A103" s="167" t="s">
        <v>18</v>
      </c>
      <c r="B103" s="57" t="s">
        <v>135</v>
      </c>
      <c r="C103" s="204" t="s">
        <v>194</v>
      </c>
      <c r="D103" s="2" t="s">
        <v>124</v>
      </c>
      <c r="E103" s="56" t="s">
        <v>137</v>
      </c>
      <c r="F103" s="56" t="s">
        <v>138</v>
      </c>
      <c r="G103" s="58"/>
      <c r="H103" s="71"/>
      <c r="I103" s="6" t="s">
        <v>195</v>
      </c>
      <c r="J103" s="6"/>
      <c r="N103" s="226" t="s">
        <v>376</v>
      </c>
    </row>
    <row r="104" spans="1:14" x14ac:dyDescent="0.2">
      <c r="A104" s="167"/>
      <c r="B104" s="194">
        <f>1500*24*30</f>
        <v>1080000</v>
      </c>
      <c r="C104" s="194"/>
      <c r="D104" s="194" t="s">
        <v>196</v>
      </c>
      <c r="E104" s="19" t="s">
        <v>83</v>
      </c>
      <c r="F104" s="57">
        <v>210000</v>
      </c>
      <c r="G104" s="56"/>
      <c r="H104" s="56"/>
      <c r="I104" s="57">
        <f>100*24*30</f>
        <v>72000</v>
      </c>
      <c r="J104" s="6"/>
      <c r="K104" s="1" t="s">
        <v>165</v>
      </c>
      <c r="L104" s="1">
        <v>6</v>
      </c>
    </row>
    <row r="105" spans="1:14" ht="15" x14ac:dyDescent="0.25">
      <c r="A105" s="167"/>
      <c r="B105" s="194"/>
      <c r="C105" s="194"/>
      <c r="D105" s="194"/>
      <c r="E105" s="19" t="s">
        <v>76</v>
      </c>
      <c r="F105" s="57">
        <v>290000</v>
      </c>
      <c r="G105" s="69"/>
      <c r="H105" s="72"/>
      <c r="I105" s="57">
        <f t="shared" ref="I105:I106" si="0">100*24*30</f>
        <v>72000</v>
      </c>
      <c r="J105" s="6"/>
      <c r="K105" s="1" t="s">
        <v>197</v>
      </c>
      <c r="L105" s="1">
        <v>1</v>
      </c>
      <c r="M105" s="13" t="s">
        <v>198</v>
      </c>
    </row>
    <row r="106" spans="1:14" ht="15" x14ac:dyDescent="0.25">
      <c r="A106" s="167"/>
      <c r="B106" s="194"/>
      <c r="C106" s="194"/>
      <c r="D106" s="194"/>
      <c r="E106" s="19" t="s">
        <v>86</v>
      </c>
      <c r="F106" s="57">
        <v>330000</v>
      </c>
      <c r="G106" s="69"/>
      <c r="H106" s="72"/>
      <c r="I106" s="57">
        <f t="shared" si="0"/>
        <v>72000</v>
      </c>
      <c r="J106" s="6"/>
      <c r="K106" s="1" t="s">
        <v>199</v>
      </c>
      <c r="L106" s="1">
        <v>1</v>
      </c>
    </row>
    <row r="107" spans="1:14" ht="32.25" customHeight="1" x14ac:dyDescent="0.2"/>
    <row r="108" spans="1:14" x14ac:dyDescent="0.2">
      <c r="N108" s="226" t="s">
        <v>376</v>
      </c>
    </row>
    <row r="109" spans="1:14" x14ac:dyDescent="0.2">
      <c r="A109" s="168" t="s">
        <v>18</v>
      </c>
      <c r="B109" s="57" t="s">
        <v>135</v>
      </c>
      <c r="C109" s="204" t="s">
        <v>200</v>
      </c>
      <c r="D109" s="2" t="s">
        <v>124</v>
      </c>
      <c r="E109" s="56" t="s">
        <v>137</v>
      </c>
      <c r="F109" s="56" t="s">
        <v>138</v>
      </c>
      <c r="G109" s="58"/>
      <c r="H109" s="71"/>
      <c r="I109" s="6" t="s">
        <v>195</v>
      </c>
      <c r="J109" s="6"/>
    </row>
    <row r="110" spans="1:14" x14ac:dyDescent="0.2">
      <c r="A110" s="168"/>
      <c r="B110" s="194">
        <f>1500*24*30</f>
        <v>1080000</v>
      </c>
      <c r="C110" s="194"/>
      <c r="D110" s="194" t="s">
        <v>196</v>
      </c>
      <c r="E110" s="19" t="s">
        <v>83</v>
      </c>
      <c r="F110" s="57">
        <v>210000</v>
      </c>
      <c r="G110" s="56"/>
      <c r="H110" s="56"/>
      <c r="I110" s="57">
        <f>100*24*30</f>
        <v>72000</v>
      </c>
      <c r="J110" s="6"/>
      <c r="K110" s="1" t="s">
        <v>165</v>
      </c>
      <c r="L110" s="1">
        <v>6</v>
      </c>
    </row>
    <row r="111" spans="1:14" ht="15" x14ac:dyDescent="0.25">
      <c r="A111" s="168"/>
      <c r="B111" s="194"/>
      <c r="C111" s="194"/>
      <c r="D111" s="194"/>
      <c r="E111" s="19" t="s">
        <v>76</v>
      </c>
      <c r="F111" s="57">
        <v>290000</v>
      </c>
      <c r="G111" s="69"/>
      <c r="H111" s="72"/>
      <c r="I111" s="57">
        <f t="shared" ref="I111:I112" si="1">100*24*30</f>
        <v>72000</v>
      </c>
      <c r="J111" s="6"/>
      <c r="K111" s="1" t="s">
        <v>197</v>
      </c>
      <c r="L111" s="1">
        <v>1</v>
      </c>
    </row>
    <row r="112" spans="1:14" ht="15" x14ac:dyDescent="0.25">
      <c r="A112" s="168"/>
      <c r="B112" s="194"/>
      <c r="C112" s="194"/>
      <c r="D112" s="194"/>
      <c r="E112" s="19" t="s">
        <v>86</v>
      </c>
      <c r="F112" s="57">
        <v>330000</v>
      </c>
      <c r="G112" s="69"/>
      <c r="H112" s="72"/>
      <c r="I112" s="57">
        <f t="shared" si="1"/>
        <v>72000</v>
      </c>
      <c r="J112" s="6"/>
      <c r="K112" s="1" t="s">
        <v>199</v>
      </c>
      <c r="L112" s="1">
        <v>1</v>
      </c>
    </row>
    <row r="116" spans="1:13" x14ac:dyDescent="0.2">
      <c r="A116" s="169" t="s">
        <v>6</v>
      </c>
      <c r="B116" s="57" t="s">
        <v>135</v>
      </c>
      <c r="C116" s="204" t="s">
        <v>201</v>
      </c>
      <c r="D116" s="2" t="s">
        <v>124</v>
      </c>
      <c r="E116" s="56" t="s">
        <v>137</v>
      </c>
      <c r="F116" s="56" t="s">
        <v>138</v>
      </c>
      <c r="G116" s="58"/>
      <c r="H116" s="71"/>
      <c r="I116" s="6" t="s">
        <v>195</v>
      </c>
      <c r="J116" s="6"/>
    </row>
    <row r="117" spans="1:13" ht="15" x14ac:dyDescent="0.25">
      <c r="A117" s="169"/>
      <c r="B117" s="194">
        <f>750*24*30</f>
        <v>540000</v>
      </c>
      <c r="C117" s="194"/>
      <c r="D117" s="194" t="s">
        <v>196</v>
      </c>
      <c r="E117" s="132" t="s">
        <v>60</v>
      </c>
      <c r="F117" s="57">
        <f>100*24*30</f>
        <v>72000</v>
      </c>
      <c r="G117" s="56"/>
      <c r="H117" s="56"/>
      <c r="I117" s="57">
        <f>100*24*30</f>
        <v>72000</v>
      </c>
      <c r="J117" s="6"/>
      <c r="K117" s="1" t="s">
        <v>165</v>
      </c>
      <c r="L117" s="1">
        <v>6</v>
      </c>
    </row>
    <row r="118" spans="1:13" ht="15" x14ac:dyDescent="0.25">
      <c r="A118" s="169"/>
      <c r="B118" s="194"/>
      <c r="C118" s="194"/>
      <c r="D118" s="194"/>
      <c r="E118" s="133" t="s">
        <v>77</v>
      </c>
      <c r="F118" s="57">
        <f t="shared" ref="F118:F119" si="2">100*24*30</f>
        <v>72000</v>
      </c>
      <c r="G118" s="69"/>
      <c r="H118" s="72"/>
      <c r="I118" s="57">
        <f t="shared" ref="I118:I119" si="3">100*24*30</f>
        <v>72000</v>
      </c>
      <c r="J118" s="6"/>
      <c r="K118" s="1" t="s">
        <v>197</v>
      </c>
      <c r="L118" s="1">
        <v>1</v>
      </c>
      <c r="M118" s="13" t="s">
        <v>202</v>
      </c>
    </row>
    <row r="119" spans="1:13" ht="15" x14ac:dyDescent="0.25">
      <c r="A119" s="169"/>
      <c r="B119" s="194"/>
      <c r="C119" s="194"/>
      <c r="D119" s="194"/>
      <c r="E119" s="134" t="s">
        <v>82</v>
      </c>
      <c r="F119" s="57">
        <f t="shared" si="2"/>
        <v>72000</v>
      </c>
      <c r="G119" s="69"/>
      <c r="H119" s="72"/>
      <c r="I119" s="57">
        <f t="shared" si="3"/>
        <v>72000</v>
      </c>
      <c r="J119" s="6"/>
      <c r="K119" s="1" t="s">
        <v>199</v>
      </c>
      <c r="L119" s="1">
        <v>1</v>
      </c>
    </row>
    <row r="123" spans="1:13" x14ac:dyDescent="0.2">
      <c r="A123" s="169" t="s">
        <v>16</v>
      </c>
      <c r="B123" s="57" t="s">
        <v>135</v>
      </c>
      <c r="C123" s="204" t="s">
        <v>203</v>
      </c>
      <c r="D123" s="2" t="s">
        <v>124</v>
      </c>
      <c r="E123" s="56" t="s">
        <v>137</v>
      </c>
      <c r="F123" s="56" t="s">
        <v>138</v>
      </c>
      <c r="G123" s="58"/>
      <c r="H123" s="71"/>
      <c r="I123" s="6" t="s">
        <v>195</v>
      </c>
      <c r="J123" s="6"/>
    </row>
    <row r="124" spans="1:13" ht="15" x14ac:dyDescent="0.25">
      <c r="A124" s="169"/>
      <c r="B124" s="194">
        <f>2200*24*30</f>
        <v>1584000</v>
      </c>
      <c r="C124" s="194"/>
      <c r="D124" s="194" t="s">
        <v>196</v>
      </c>
      <c r="E124" s="135" t="s">
        <v>78</v>
      </c>
      <c r="F124" s="57">
        <f>100*24*30</f>
        <v>72000</v>
      </c>
      <c r="G124" s="56"/>
      <c r="H124" s="56"/>
      <c r="I124" s="57">
        <f>100*24*30</f>
        <v>72000</v>
      </c>
      <c r="J124" s="6"/>
      <c r="K124" s="1" t="s">
        <v>165</v>
      </c>
      <c r="L124" s="1">
        <v>6</v>
      </c>
    </row>
    <row r="125" spans="1:13" ht="15" x14ac:dyDescent="0.25">
      <c r="A125" s="169"/>
      <c r="B125" s="194"/>
      <c r="C125" s="194"/>
      <c r="D125" s="194"/>
      <c r="E125" s="136" t="s">
        <v>80</v>
      </c>
      <c r="F125" s="57">
        <f t="shared" ref="F125:F126" si="4">100*24*30</f>
        <v>72000</v>
      </c>
      <c r="G125" s="69"/>
      <c r="H125" s="72"/>
      <c r="I125" s="57">
        <f t="shared" ref="I125:I126" si="5">100*24*30</f>
        <v>72000</v>
      </c>
      <c r="J125" s="6"/>
      <c r="K125" s="1" t="s">
        <v>197</v>
      </c>
      <c r="L125" s="1">
        <v>1</v>
      </c>
      <c r="M125" s="13" t="s">
        <v>204</v>
      </c>
    </row>
    <row r="126" spans="1:13" ht="15" x14ac:dyDescent="0.25">
      <c r="A126" s="169"/>
      <c r="B126" s="194"/>
      <c r="C126" s="194"/>
      <c r="D126" s="194"/>
      <c r="E126" s="134" t="s">
        <v>82</v>
      </c>
      <c r="F126" s="57">
        <f t="shared" si="4"/>
        <v>72000</v>
      </c>
      <c r="G126" s="69"/>
      <c r="H126" s="72"/>
      <c r="I126" s="57">
        <f t="shared" si="5"/>
        <v>72000</v>
      </c>
      <c r="J126" s="6"/>
      <c r="K126" s="1" t="s">
        <v>199</v>
      </c>
      <c r="L126" s="1">
        <v>1</v>
      </c>
    </row>
    <row r="129" spans="1:13" x14ac:dyDescent="0.2">
      <c r="A129" s="169" t="s">
        <v>16</v>
      </c>
      <c r="B129" s="57" t="s">
        <v>135</v>
      </c>
      <c r="C129" s="204" t="s">
        <v>205</v>
      </c>
      <c r="D129" s="2" t="s">
        <v>124</v>
      </c>
      <c r="E129" s="56" t="s">
        <v>137</v>
      </c>
      <c r="F129" s="56" t="s">
        <v>138</v>
      </c>
      <c r="G129" s="58"/>
      <c r="H129" s="71"/>
      <c r="I129" s="6" t="s">
        <v>195</v>
      </c>
      <c r="J129" s="6"/>
    </row>
    <row r="130" spans="1:13" ht="15" x14ac:dyDescent="0.25">
      <c r="A130" s="169"/>
      <c r="B130" s="194">
        <f>2200*24*30</f>
        <v>1584000</v>
      </c>
      <c r="C130" s="194"/>
      <c r="D130" s="194" t="s">
        <v>196</v>
      </c>
      <c r="E130" s="135" t="s">
        <v>78</v>
      </c>
      <c r="F130" s="57">
        <f>100*24*30</f>
        <v>72000</v>
      </c>
      <c r="G130" s="56"/>
      <c r="H130" s="56"/>
      <c r="I130" s="57">
        <f>100*24*30</f>
        <v>72000</v>
      </c>
      <c r="J130" s="6"/>
      <c r="K130" s="1" t="s">
        <v>165</v>
      </c>
      <c r="L130" s="1">
        <v>6</v>
      </c>
    </row>
    <row r="131" spans="1:13" ht="15" x14ac:dyDescent="0.25">
      <c r="A131" s="169"/>
      <c r="B131" s="194"/>
      <c r="C131" s="194"/>
      <c r="D131" s="194"/>
      <c r="E131" s="136" t="s">
        <v>80</v>
      </c>
      <c r="F131" s="57">
        <f t="shared" ref="F131:F132" si="6">100*24*30</f>
        <v>72000</v>
      </c>
      <c r="G131" s="69"/>
      <c r="H131" s="72"/>
      <c r="I131" s="57">
        <f t="shared" ref="I131:I132" si="7">100*24*30</f>
        <v>72000</v>
      </c>
      <c r="J131" s="6"/>
      <c r="K131" s="1" t="s">
        <v>197</v>
      </c>
      <c r="L131" s="1">
        <v>1</v>
      </c>
    </row>
    <row r="132" spans="1:13" ht="15" x14ac:dyDescent="0.25">
      <c r="A132" s="169"/>
      <c r="B132" s="194"/>
      <c r="C132" s="194"/>
      <c r="D132" s="194"/>
      <c r="E132" s="134" t="s">
        <v>82</v>
      </c>
      <c r="F132" s="57">
        <f t="shared" si="6"/>
        <v>72000</v>
      </c>
      <c r="G132" s="69"/>
      <c r="H132" s="72"/>
      <c r="I132" s="57">
        <f t="shared" si="7"/>
        <v>72000</v>
      </c>
      <c r="J132" s="6"/>
      <c r="K132" s="1" t="s">
        <v>199</v>
      </c>
      <c r="L132" s="1">
        <v>1</v>
      </c>
    </row>
    <row r="135" spans="1:13" x14ac:dyDescent="0.2">
      <c r="A135" s="172" t="s">
        <v>14</v>
      </c>
      <c r="B135" s="57" t="s">
        <v>135</v>
      </c>
      <c r="C135" s="204" t="s">
        <v>206</v>
      </c>
      <c r="D135" s="2" t="s">
        <v>124</v>
      </c>
      <c r="E135" s="56" t="s">
        <v>137</v>
      </c>
      <c r="F135" s="56" t="s">
        <v>138</v>
      </c>
      <c r="G135" s="58"/>
      <c r="H135" s="71"/>
      <c r="I135" s="6" t="s">
        <v>195</v>
      </c>
      <c r="J135" s="6"/>
      <c r="M135" s="13"/>
    </row>
    <row r="136" spans="1:13" ht="15" x14ac:dyDescent="0.25">
      <c r="A136" s="172"/>
      <c r="B136" s="194">
        <f>200*24*30</f>
        <v>144000</v>
      </c>
      <c r="C136" s="194"/>
      <c r="D136" s="194" t="s">
        <v>196</v>
      </c>
      <c r="E136" s="136" t="s">
        <v>80</v>
      </c>
      <c r="F136" s="57">
        <f>100*24*30</f>
        <v>72000</v>
      </c>
      <c r="G136" s="56"/>
      <c r="H136" s="56"/>
      <c r="I136" s="57">
        <f>100*24*30</f>
        <v>72000</v>
      </c>
      <c r="J136" s="6"/>
      <c r="K136" s="1" t="s">
        <v>165</v>
      </c>
      <c r="L136" s="1">
        <v>6</v>
      </c>
      <c r="M136" s="13"/>
    </row>
    <row r="137" spans="1:13" ht="15" x14ac:dyDescent="0.25">
      <c r="A137" s="172"/>
      <c r="B137" s="194"/>
      <c r="C137" s="194"/>
      <c r="D137" s="194"/>
      <c r="E137" s="133" t="s">
        <v>77</v>
      </c>
      <c r="F137" s="57">
        <f t="shared" ref="F137:F139" si="8">100*24*30</f>
        <v>72000</v>
      </c>
      <c r="G137" s="69"/>
      <c r="H137" s="72"/>
      <c r="I137" s="57">
        <f t="shared" ref="I137:I139" si="9">100*24*30</f>
        <v>72000</v>
      </c>
      <c r="J137" s="6"/>
      <c r="K137" s="1" t="s">
        <v>197</v>
      </c>
      <c r="L137" s="1">
        <v>1</v>
      </c>
      <c r="M137" s="13" t="s">
        <v>207</v>
      </c>
    </row>
    <row r="138" spans="1:13" ht="15" x14ac:dyDescent="0.25">
      <c r="A138" s="172"/>
      <c r="B138" s="194"/>
      <c r="C138" s="194"/>
      <c r="D138" s="194"/>
      <c r="E138" s="137" t="s">
        <v>59</v>
      </c>
      <c r="F138" s="57">
        <f t="shared" si="8"/>
        <v>72000</v>
      </c>
      <c r="G138" s="69"/>
      <c r="H138" s="72"/>
      <c r="I138" s="57">
        <f t="shared" si="9"/>
        <v>72000</v>
      </c>
      <c r="J138" s="6"/>
      <c r="M138" s="13"/>
    </row>
    <row r="139" spans="1:13" ht="15" x14ac:dyDescent="0.25">
      <c r="A139" s="172"/>
      <c r="B139" s="194"/>
      <c r="C139" s="194"/>
      <c r="D139" s="194"/>
      <c r="E139" s="138" t="s">
        <v>85</v>
      </c>
      <c r="F139" s="57">
        <f t="shared" si="8"/>
        <v>72000</v>
      </c>
      <c r="G139" s="69"/>
      <c r="H139" s="72"/>
      <c r="I139" s="57">
        <f t="shared" si="9"/>
        <v>72000</v>
      </c>
      <c r="J139" s="6"/>
      <c r="M139" s="13"/>
    </row>
    <row r="140" spans="1:13" x14ac:dyDescent="0.2">
      <c r="M140" s="13"/>
    </row>
    <row r="141" spans="1:13" x14ac:dyDescent="0.2">
      <c r="M141" s="13"/>
    </row>
    <row r="142" spans="1:13" x14ac:dyDescent="0.2">
      <c r="A142" s="172" t="s">
        <v>22</v>
      </c>
      <c r="B142" s="57" t="s">
        <v>135</v>
      </c>
      <c r="C142" s="204" t="s">
        <v>208</v>
      </c>
      <c r="D142" s="2" t="s">
        <v>124</v>
      </c>
      <c r="E142" s="56" t="s">
        <v>137</v>
      </c>
      <c r="F142" s="56" t="s">
        <v>138</v>
      </c>
      <c r="G142" s="58"/>
      <c r="H142" s="71"/>
      <c r="I142" s="6" t="s">
        <v>195</v>
      </c>
      <c r="J142" s="6"/>
      <c r="M142" s="13"/>
    </row>
    <row r="143" spans="1:13" ht="15" x14ac:dyDescent="0.25">
      <c r="A143" s="172"/>
      <c r="B143" s="194">
        <f>400*24*30</f>
        <v>288000</v>
      </c>
      <c r="C143" s="194"/>
      <c r="D143" s="194" t="s">
        <v>196</v>
      </c>
      <c r="E143" s="5" t="s">
        <v>57</v>
      </c>
      <c r="F143" s="57">
        <f>100*24*30</f>
        <v>72000</v>
      </c>
      <c r="G143" s="56"/>
      <c r="H143" s="56"/>
      <c r="I143" s="57">
        <f>100*24*30</f>
        <v>72000</v>
      </c>
      <c r="J143" s="6"/>
      <c r="K143" s="1" t="s">
        <v>165</v>
      </c>
      <c r="L143" s="1">
        <v>6</v>
      </c>
      <c r="M143" s="13"/>
    </row>
    <row r="144" spans="1:13" ht="15" x14ac:dyDescent="0.25">
      <c r="A144" s="172"/>
      <c r="B144" s="194"/>
      <c r="C144" s="194"/>
      <c r="D144" s="194"/>
      <c r="E144" s="5" t="s">
        <v>24</v>
      </c>
      <c r="F144" s="57">
        <f t="shared" ref="F144:F146" si="10">100*24*30</f>
        <v>72000</v>
      </c>
      <c r="G144" s="69"/>
      <c r="H144" s="72"/>
      <c r="I144" s="57">
        <f t="shared" ref="I144:I146" si="11">100*24*30</f>
        <v>72000</v>
      </c>
      <c r="J144" s="6"/>
      <c r="K144" s="1" t="s">
        <v>197</v>
      </c>
      <c r="L144" s="1">
        <v>1</v>
      </c>
      <c r="M144" s="13" t="s">
        <v>209</v>
      </c>
    </row>
    <row r="145" spans="1:13" ht="15" x14ac:dyDescent="0.25">
      <c r="A145" s="172"/>
      <c r="B145" s="194"/>
      <c r="C145" s="194"/>
      <c r="D145" s="194"/>
      <c r="E145" s="5" t="s">
        <v>62</v>
      </c>
      <c r="F145" s="57">
        <f t="shared" si="10"/>
        <v>72000</v>
      </c>
      <c r="G145" s="69"/>
      <c r="H145" s="72"/>
      <c r="I145" s="57">
        <f t="shared" si="11"/>
        <v>72000</v>
      </c>
      <c r="J145" s="6"/>
      <c r="M145" s="13"/>
    </row>
    <row r="146" spans="1:13" ht="15" x14ac:dyDescent="0.25">
      <c r="A146" s="172"/>
      <c r="B146" s="194"/>
      <c r="C146" s="194"/>
      <c r="D146" s="194"/>
      <c r="E146" s="5" t="s">
        <v>85</v>
      </c>
      <c r="F146" s="57">
        <f t="shared" si="10"/>
        <v>72000</v>
      </c>
      <c r="G146" s="69"/>
      <c r="H146" s="72"/>
      <c r="I146" s="57">
        <f t="shared" si="11"/>
        <v>72000</v>
      </c>
      <c r="J146" s="6"/>
      <c r="M146" s="13"/>
    </row>
    <row r="147" spans="1:13" x14ac:dyDescent="0.2">
      <c r="M147" s="13"/>
    </row>
    <row r="148" spans="1:13" x14ac:dyDescent="0.2">
      <c r="M148" s="13"/>
    </row>
    <row r="149" spans="1:13" x14ac:dyDescent="0.2">
      <c r="A149" s="173" t="s">
        <v>10</v>
      </c>
      <c r="B149" s="57" t="s">
        <v>135</v>
      </c>
      <c r="C149" s="204" t="s">
        <v>210</v>
      </c>
      <c r="D149" s="2" t="s">
        <v>124</v>
      </c>
      <c r="E149" s="56" t="s">
        <v>137</v>
      </c>
      <c r="F149" s="56" t="s">
        <v>138</v>
      </c>
      <c r="G149" s="58"/>
      <c r="H149" s="71"/>
      <c r="I149" s="6" t="s">
        <v>195</v>
      </c>
      <c r="J149" s="6"/>
      <c r="K149" s="1" t="s">
        <v>57</v>
      </c>
      <c r="L149" s="1">
        <v>144000</v>
      </c>
      <c r="M149" s="13"/>
    </row>
    <row r="150" spans="1:13" x14ac:dyDescent="0.2">
      <c r="A150" s="174"/>
      <c r="B150" s="195">
        <f>6000*24*30</f>
        <v>4320000</v>
      </c>
      <c r="C150" s="194"/>
      <c r="D150" s="194" t="s">
        <v>125</v>
      </c>
      <c r="E150" s="188" t="s">
        <v>57</v>
      </c>
      <c r="F150" s="188">
        <v>1220000</v>
      </c>
      <c r="G150" s="56"/>
      <c r="H150" s="56"/>
      <c r="I150" s="6"/>
      <c r="J150" s="6"/>
      <c r="K150" s="1" t="s">
        <v>165</v>
      </c>
      <c r="L150" s="1">
        <v>4</v>
      </c>
      <c r="M150" s="13" t="s">
        <v>211</v>
      </c>
    </row>
    <row r="151" spans="1:13" x14ac:dyDescent="0.2">
      <c r="A151" s="174"/>
      <c r="B151" s="196"/>
      <c r="C151" s="194"/>
      <c r="D151" s="194"/>
      <c r="E151" s="188"/>
      <c r="F151" s="188"/>
      <c r="G151" s="56"/>
      <c r="H151" s="56"/>
      <c r="I151" s="6"/>
      <c r="J151" s="6"/>
      <c r="K151" s="1" t="s">
        <v>171</v>
      </c>
      <c r="L151" s="1">
        <v>2</v>
      </c>
    </row>
    <row r="152" spans="1:13" x14ac:dyDescent="0.2">
      <c r="A152" s="174"/>
      <c r="B152" s="196"/>
      <c r="C152" s="194"/>
      <c r="D152" s="194"/>
      <c r="E152" s="188" t="s">
        <v>84</v>
      </c>
      <c r="F152" s="188">
        <v>600000</v>
      </c>
      <c r="G152" s="56"/>
      <c r="H152" s="72"/>
      <c r="I152" s="6"/>
      <c r="J152" s="6"/>
      <c r="K152" s="1" t="s">
        <v>212</v>
      </c>
      <c r="L152" s="1">
        <v>1</v>
      </c>
    </row>
    <row r="153" spans="1:13" x14ac:dyDescent="0.2">
      <c r="A153" s="175"/>
      <c r="B153" s="197"/>
      <c r="C153" s="194"/>
      <c r="D153" s="194"/>
      <c r="E153" s="188"/>
      <c r="F153" s="188"/>
      <c r="G153" s="56"/>
      <c r="H153" s="72"/>
      <c r="I153" s="6"/>
      <c r="J153" s="6"/>
      <c r="K153" s="1" t="s">
        <v>197</v>
      </c>
      <c r="L153" s="1">
        <v>1</v>
      </c>
    </row>
    <row r="156" spans="1:13" x14ac:dyDescent="0.2">
      <c r="A156" s="173" t="s">
        <v>10</v>
      </c>
      <c r="B156" s="57" t="s">
        <v>135</v>
      </c>
      <c r="C156" s="204" t="s">
        <v>213</v>
      </c>
      <c r="D156" s="2" t="s">
        <v>124</v>
      </c>
      <c r="E156" s="56" t="s">
        <v>137</v>
      </c>
      <c r="F156" s="56" t="s">
        <v>138</v>
      </c>
      <c r="G156" s="58"/>
      <c r="H156" s="71"/>
      <c r="I156" s="6" t="s">
        <v>195</v>
      </c>
      <c r="J156" s="6"/>
      <c r="K156" s="1" t="s">
        <v>84</v>
      </c>
      <c r="L156" s="1">
        <v>144000</v>
      </c>
    </row>
    <row r="157" spans="1:13" x14ac:dyDescent="0.2">
      <c r="A157" s="174"/>
      <c r="B157" s="195">
        <f>6000*24*30</f>
        <v>4320000</v>
      </c>
      <c r="C157" s="194"/>
      <c r="D157" s="194" t="s">
        <v>125</v>
      </c>
      <c r="E157" s="188" t="s">
        <v>57</v>
      </c>
      <c r="F157" s="188">
        <v>1220000</v>
      </c>
      <c r="G157" s="56"/>
      <c r="H157" s="56"/>
      <c r="I157" s="6">
        <v>72000</v>
      </c>
      <c r="J157" s="6"/>
      <c r="K157" s="1" t="s">
        <v>165</v>
      </c>
      <c r="L157" s="1">
        <v>5</v>
      </c>
    </row>
    <row r="158" spans="1:13" x14ac:dyDescent="0.2">
      <c r="A158" s="174"/>
      <c r="B158" s="196"/>
      <c r="C158" s="194"/>
      <c r="D158" s="194"/>
      <c r="E158" s="188"/>
      <c r="F158" s="188"/>
      <c r="G158" s="56"/>
      <c r="H158" s="56"/>
      <c r="I158" s="6"/>
      <c r="J158" s="6"/>
      <c r="K158" s="1" t="s">
        <v>171</v>
      </c>
      <c r="L158" s="1">
        <v>1</v>
      </c>
    </row>
    <row r="159" spans="1:13" x14ac:dyDescent="0.2">
      <c r="A159" s="174"/>
      <c r="B159" s="196"/>
      <c r="C159" s="194"/>
      <c r="D159" s="194"/>
      <c r="E159" s="188" t="s">
        <v>84</v>
      </c>
      <c r="F159" s="188">
        <v>600000</v>
      </c>
      <c r="G159" s="56"/>
      <c r="H159" s="72"/>
      <c r="I159" s="6">
        <v>72000</v>
      </c>
      <c r="J159" s="6"/>
      <c r="K159" s="1" t="s">
        <v>197</v>
      </c>
      <c r="L159" s="1">
        <v>1</v>
      </c>
    </row>
    <row r="160" spans="1:13" x14ac:dyDescent="0.2">
      <c r="A160" s="175"/>
      <c r="B160" s="197"/>
      <c r="C160" s="194"/>
      <c r="D160" s="194"/>
      <c r="E160" s="188"/>
      <c r="F160" s="188"/>
      <c r="G160" s="56"/>
      <c r="H160" s="72" t="s">
        <v>214</v>
      </c>
      <c r="I160" s="6"/>
      <c r="J160" s="6"/>
    </row>
    <row r="163" spans="1:15" x14ac:dyDescent="0.2">
      <c r="A163" s="173" t="s">
        <v>8</v>
      </c>
      <c r="B163" s="57" t="s">
        <v>135</v>
      </c>
      <c r="C163" s="204" t="s">
        <v>215</v>
      </c>
      <c r="D163" s="2" t="s">
        <v>124</v>
      </c>
      <c r="E163" s="56" t="s">
        <v>137</v>
      </c>
      <c r="F163" s="56" t="s">
        <v>138</v>
      </c>
      <c r="G163" s="58"/>
      <c r="H163" s="59" t="s">
        <v>216</v>
      </c>
      <c r="I163" s="6" t="s">
        <v>195</v>
      </c>
      <c r="J163" s="6"/>
      <c r="K163" s="139" t="s">
        <v>79</v>
      </c>
      <c r="L163" s="75">
        <v>144000</v>
      </c>
      <c r="M163" s="13" t="s">
        <v>211</v>
      </c>
    </row>
    <row r="164" spans="1:15" x14ac:dyDescent="0.2">
      <c r="A164" s="174"/>
      <c r="B164" s="195">
        <f>300*24*30</f>
        <v>216000</v>
      </c>
      <c r="C164" s="194"/>
      <c r="D164" s="194" t="s">
        <v>125</v>
      </c>
      <c r="E164" s="188" t="s">
        <v>79</v>
      </c>
      <c r="F164" s="188" t="s">
        <v>217</v>
      </c>
      <c r="G164" s="56"/>
      <c r="H164" s="164">
        <v>260000</v>
      </c>
      <c r="I164" s="188">
        <v>72000</v>
      </c>
      <c r="J164" s="68"/>
      <c r="M164" s="1" t="s">
        <v>218</v>
      </c>
      <c r="N164" s="56" t="s">
        <v>71</v>
      </c>
      <c r="O164" s="6">
        <v>72000</v>
      </c>
    </row>
    <row r="165" spans="1:15" x14ac:dyDescent="0.2">
      <c r="A165" s="174"/>
      <c r="B165" s="196"/>
      <c r="C165" s="194"/>
      <c r="D165" s="194"/>
      <c r="E165" s="188"/>
      <c r="F165" s="188"/>
      <c r="G165" s="56"/>
      <c r="H165" s="166"/>
      <c r="I165" s="188"/>
      <c r="J165" s="68"/>
      <c r="K165" s="1" t="s">
        <v>165</v>
      </c>
      <c r="L165" s="1">
        <v>5</v>
      </c>
      <c r="N165" s="56" t="s">
        <v>36</v>
      </c>
      <c r="O165" s="6">
        <v>72000</v>
      </c>
    </row>
    <row r="166" spans="1:15" x14ac:dyDescent="0.2">
      <c r="A166" s="174"/>
      <c r="B166" s="196"/>
      <c r="C166" s="194"/>
      <c r="D166" s="194"/>
      <c r="E166" s="188" t="s">
        <v>86</v>
      </c>
      <c r="F166" s="188" t="s">
        <v>219</v>
      </c>
      <c r="G166" s="56"/>
      <c r="H166" s="164">
        <v>330000</v>
      </c>
      <c r="I166" s="188">
        <v>72000</v>
      </c>
      <c r="J166" s="6"/>
      <c r="K166" s="1" t="s">
        <v>171</v>
      </c>
      <c r="L166" s="1">
        <v>1</v>
      </c>
    </row>
    <row r="167" spans="1:15" x14ac:dyDescent="0.2">
      <c r="A167" s="175"/>
      <c r="B167" s="197"/>
      <c r="C167" s="194"/>
      <c r="D167" s="194"/>
      <c r="E167" s="188"/>
      <c r="F167" s="188"/>
      <c r="G167" s="56" t="s">
        <v>220</v>
      </c>
      <c r="H167" s="166"/>
      <c r="I167" s="188"/>
      <c r="J167" s="6"/>
      <c r="K167" s="1" t="s">
        <v>197</v>
      </c>
      <c r="L167" s="1">
        <v>1</v>
      </c>
    </row>
    <row r="169" spans="1:15" x14ac:dyDescent="0.2">
      <c r="A169" s="150"/>
      <c r="B169" s="150"/>
      <c r="C169" s="150"/>
      <c r="D169" s="150"/>
      <c r="E169" s="150"/>
      <c r="F169" s="150"/>
      <c r="G169" s="150"/>
      <c r="H169" s="150"/>
      <c r="I169" s="150"/>
      <c r="J169" s="150"/>
      <c r="K169" s="150"/>
      <c r="L169" s="150"/>
      <c r="M169" s="149" t="s">
        <v>370</v>
      </c>
    </row>
    <row r="170" spans="1:15" x14ac:dyDescent="0.2">
      <c r="A170" s="176" t="s">
        <v>8</v>
      </c>
      <c r="B170" s="151" t="s">
        <v>135</v>
      </c>
      <c r="C170" s="205" t="s">
        <v>221</v>
      </c>
      <c r="D170" s="152" t="s">
        <v>371</v>
      </c>
      <c r="E170" s="153" t="s">
        <v>137</v>
      </c>
      <c r="F170" s="153" t="s">
        <v>138</v>
      </c>
      <c r="G170" s="154"/>
      <c r="H170" s="155"/>
      <c r="I170" s="156" t="s">
        <v>195</v>
      </c>
      <c r="J170" s="156"/>
      <c r="K170" s="153" t="s">
        <v>37</v>
      </c>
      <c r="L170" s="156">
        <v>72000</v>
      </c>
    </row>
    <row r="171" spans="1:15" x14ac:dyDescent="0.2">
      <c r="A171" s="177"/>
      <c r="B171" s="198">
        <f>300*24*30</f>
        <v>216000</v>
      </c>
      <c r="C171" s="206"/>
      <c r="D171" s="206" t="s">
        <v>372</v>
      </c>
      <c r="E171" s="209" t="s">
        <v>79</v>
      </c>
      <c r="F171" s="209" t="s">
        <v>217</v>
      </c>
      <c r="G171" s="153"/>
      <c r="H171" s="153"/>
      <c r="I171" s="209">
        <v>72000</v>
      </c>
      <c r="J171" s="156"/>
      <c r="K171" s="153" t="s">
        <v>39</v>
      </c>
      <c r="L171" s="156">
        <v>72000</v>
      </c>
    </row>
    <row r="172" spans="1:15" x14ac:dyDescent="0.2">
      <c r="A172" s="177"/>
      <c r="B172" s="199"/>
      <c r="C172" s="206"/>
      <c r="D172" s="206"/>
      <c r="E172" s="209"/>
      <c r="F172" s="209"/>
      <c r="G172" s="153"/>
      <c r="H172" s="153"/>
      <c r="I172" s="209"/>
      <c r="J172" s="156"/>
      <c r="K172" s="150" t="s">
        <v>212</v>
      </c>
      <c r="L172" s="150">
        <v>1</v>
      </c>
    </row>
    <row r="173" spans="1:15" x14ac:dyDescent="0.2">
      <c r="A173" s="177"/>
      <c r="B173" s="199"/>
      <c r="C173" s="206"/>
      <c r="D173" s="206"/>
      <c r="E173" s="209" t="s">
        <v>86</v>
      </c>
      <c r="F173" s="153" t="s">
        <v>37</v>
      </c>
      <c r="G173" s="153"/>
      <c r="H173" s="157"/>
      <c r="I173" s="209">
        <v>72000</v>
      </c>
      <c r="J173" s="156"/>
      <c r="K173" s="150" t="s">
        <v>197</v>
      </c>
      <c r="L173" s="150">
        <v>1</v>
      </c>
    </row>
    <row r="174" spans="1:15" x14ac:dyDescent="0.2">
      <c r="A174" s="178"/>
      <c r="B174" s="200"/>
      <c r="C174" s="206"/>
      <c r="D174" s="206"/>
      <c r="E174" s="209"/>
      <c r="F174" s="153" t="s">
        <v>39</v>
      </c>
      <c r="G174" s="153"/>
      <c r="H174" s="157"/>
      <c r="I174" s="209"/>
      <c r="J174" s="156"/>
      <c r="K174" s="150" t="s">
        <v>165</v>
      </c>
      <c r="L174" s="150">
        <v>6</v>
      </c>
    </row>
    <row r="177" spans="1:13" x14ac:dyDescent="0.2">
      <c r="A177" s="179" t="s">
        <v>222</v>
      </c>
      <c r="B177" s="57" t="s">
        <v>135</v>
      </c>
      <c r="C177" s="204" t="s">
        <v>223</v>
      </c>
      <c r="D177" s="2" t="s">
        <v>124</v>
      </c>
      <c r="E177" s="56" t="s">
        <v>137</v>
      </c>
      <c r="F177" s="56" t="s">
        <v>138</v>
      </c>
      <c r="G177" s="56"/>
      <c r="H177" s="56" t="s">
        <v>216</v>
      </c>
      <c r="I177" s="56"/>
      <c r="J177" s="6"/>
      <c r="K177" s="56" t="s">
        <v>71</v>
      </c>
      <c r="L177" s="6">
        <v>72000</v>
      </c>
    </row>
    <row r="178" spans="1:13" x14ac:dyDescent="0.2">
      <c r="A178" s="180"/>
      <c r="B178" s="195">
        <f>10000*24*30</f>
        <v>7200000</v>
      </c>
      <c r="C178" s="194"/>
      <c r="D178" s="194" t="s">
        <v>125</v>
      </c>
      <c r="E178" s="188" t="s">
        <v>79</v>
      </c>
      <c r="F178" s="188" t="s">
        <v>224</v>
      </c>
      <c r="G178" s="56" t="s">
        <v>71</v>
      </c>
      <c r="H178" s="56">
        <v>460000</v>
      </c>
      <c r="I178" s="6">
        <v>72000</v>
      </c>
      <c r="J178" s="6"/>
      <c r="K178" s="56" t="s">
        <v>36</v>
      </c>
      <c r="L178" s="6">
        <v>72000</v>
      </c>
    </row>
    <row r="179" spans="1:13" x14ac:dyDescent="0.2">
      <c r="A179" s="180"/>
      <c r="B179" s="196"/>
      <c r="C179" s="194"/>
      <c r="D179" s="194"/>
      <c r="E179" s="188"/>
      <c r="F179" s="188"/>
      <c r="G179" s="56" t="s">
        <v>36</v>
      </c>
      <c r="H179" s="56">
        <v>400000</v>
      </c>
      <c r="I179" s="6">
        <v>72000</v>
      </c>
      <c r="J179" s="6"/>
      <c r="K179" s="1" t="s">
        <v>199</v>
      </c>
      <c r="L179" s="1">
        <v>2</v>
      </c>
    </row>
    <row r="180" spans="1:13" ht="15" x14ac:dyDescent="0.25">
      <c r="A180" s="180"/>
      <c r="B180" s="196"/>
      <c r="C180" s="194"/>
      <c r="D180" s="194"/>
      <c r="E180" s="188" t="s">
        <v>84</v>
      </c>
      <c r="F180" s="188" t="s">
        <v>225</v>
      </c>
      <c r="G180" s="69" t="s">
        <v>183</v>
      </c>
      <c r="H180" s="72"/>
      <c r="I180" s="6"/>
      <c r="J180" s="6"/>
      <c r="K180" s="1" t="s">
        <v>165</v>
      </c>
      <c r="L180" s="1">
        <v>4</v>
      </c>
      <c r="M180" s="13" t="s">
        <v>226</v>
      </c>
    </row>
    <row r="181" spans="1:13" ht="15" x14ac:dyDescent="0.25">
      <c r="A181" s="181"/>
      <c r="B181" s="197"/>
      <c r="C181" s="194"/>
      <c r="D181" s="194"/>
      <c r="E181" s="188"/>
      <c r="F181" s="188"/>
      <c r="G181" s="69" t="s">
        <v>150</v>
      </c>
      <c r="H181" s="72"/>
      <c r="I181" s="6"/>
      <c r="J181" s="6"/>
      <c r="K181" s="1" t="s">
        <v>212</v>
      </c>
      <c r="L181" s="1">
        <v>1</v>
      </c>
    </row>
    <row r="182" spans="1:13" x14ac:dyDescent="0.2">
      <c r="K182" s="1" t="s">
        <v>197</v>
      </c>
      <c r="L182" s="1">
        <v>1</v>
      </c>
    </row>
    <row r="184" spans="1:13" x14ac:dyDescent="0.2">
      <c r="A184" s="182" t="s">
        <v>222</v>
      </c>
      <c r="B184" s="57" t="s">
        <v>135</v>
      </c>
      <c r="C184" s="204" t="s">
        <v>227</v>
      </c>
      <c r="D184" s="2" t="s">
        <v>124</v>
      </c>
      <c r="E184" s="56" t="s">
        <v>137</v>
      </c>
      <c r="F184" s="56" t="s">
        <v>138</v>
      </c>
      <c r="G184" s="163"/>
      <c r="H184" s="163"/>
      <c r="I184" s="163"/>
      <c r="J184" s="6"/>
    </row>
    <row r="185" spans="1:13" x14ac:dyDescent="0.2">
      <c r="A185" s="183"/>
      <c r="B185" s="195">
        <f>10000*24*30</f>
        <v>7200000</v>
      </c>
      <c r="C185" s="194"/>
      <c r="D185" s="194" t="s">
        <v>125</v>
      </c>
      <c r="E185" s="188" t="s">
        <v>79</v>
      </c>
      <c r="F185" s="188" t="s">
        <v>224</v>
      </c>
      <c r="G185" s="56" t="s">
        <v>71</v>
      </c>
      <c r="H185" s="56"/>
      <c r="I185" s="6"/>
      <c r="J185" s="6"/>
      <c r="K185" s="1" t="s">
        <v>165</v>
      </c>
      <c r="L185" s="1">
        <v>6</v>
      </c>
      <c r="M185" s="13" t="s">
        <v>226</v>
      </c>
    </row>
    <row r="186" spans="1:13" x14ac:dyDescent="0.2">
      <c r="A186" s="183"/>
      <c r="B186" s="196"/>
      <c r="C186" s="194"/>
      <c r="D186" s="194"/>
      <c r="E186" s="188"/>
      <c r="F186" s="188"/>
      <c r="G186" s="56" t="s">
        <v>36</v>
      </c>
      <c r="H186" s="56"/>
      <c r="I186" s="6"/>
      <c r="J186" s="6"/>
      <c r="K186" s="1" t="s">
        <v>212</v>
      </c>
      <c r="L186" s="1">
        <v>1</v>
      </c>
    </row>
    <row r="187" spans="1:13" ht="15" x14ac:dyDescent="0.25">
      <c r="A187" s="183"/>
      <c r="B187" s="196"/>
      <c r="C187" s="194"/>
      <c r="D187" s="194"/>
      <c r="E187" s="188" t="s">
        <v>84</v>
      </c>
      <c r="F187" s="188" t="s">
        <v>225</v>
      </c>
      <c r="G187" s="69" t="s">
        <v>183</v>
      </c>
      <c r="H187" s="72"/>
      <c r="I187" s="6"/>
      <c r="J187" s="6"/>
      <c r="K187" s="1" t="s">
        <v>197</v>
      </c>
      <c r="L187" s="1">
        <v>1</v>
      </c>
    </row>
    <row r="188" spans="1:13" ht="15" x14ac:dyDescent="0.25">
      <c r="A188" s="184"/>
      <c r="B188" s="197"/>
      <c r="C188" s="194"/>
      <c r="D188" s="194"/>
      <c r="E188" s="188"/>
      <c r="F188" s="188"/>
      <c r="G188" s="69" t="s">
        <v>150</v>
      </c>
      <c r="H188" s="72"/>
      <c r="I188" s="6"/>
      <c r="J188" s="6"/>
    </row>
    <row r="189" spans="1:13" x14ac:dyDescent="0.2">
      <c r="A189" s="60"/>
      <c r="B189" s="61"/>
      <c r="C189" s="61"/>
      <c r="D189" s="61"/>
      <c r="E189" s="60"/>
      <c r="F189" s="60"/>
      <c r="G189" s="62"/>
      <c r="H189" s="74"/>
      <c r="I189" s="75"/>
      <c r="J189" s="75"/>
    </row>
    <row r="190" spans="1:13" x14ac:dyDescent="0.2">
      <c r="A190" s="185" t="s">
        <v>222</v>
      </c>
      <c r="B190" s="63" t="s">
        <v>135</v>
      </c>
      <c r="C190" s="207" t="s">
        <v>227</v>
      </c>
      <c r="D190" s="64" t="s">
        <v>228</v>
      </c>
      <c r="E190" s="65" t="s">
        <v>137</v>
      </c>
      <c r="F190" s="65" t="s">
        <v>138</v>
      </c>
      <c r="G190" s="66"/>
      <c r="H190" s="76" t="s">
        <v>216</v>
      </c>
      <c r="I190" s="66" t="s">
        <v>195</v>
      </c>
      <c r="J190" s="66"/>
    </row>
    <row r="191" spans="1:13" x14ac:dyDescent="0.2">
      <c r="A191" s="186"/>
      <c r="B191" s="201">
        <f>10000*24*30</f>
        <v>7200000</v>
      </c>
      <c r="C191" s="208"/>
      <c r="D191" s="208" t="s">
        <v>229</v>
      </c>
      <c r="E191" s="210" t="s">
        <v>79</v>
      </c>
      <c r="F191" s="210"/>
      <c r="G191" s="66"/>
      <c r="H191" s="185">
        <v>260000</v>
      </c>
      <c r="I191" s="210">
        <v>72000</v>
      </c>
      <c r="J191" s="66"/>
    </row>
    <row r="192" spans="1:13" x14ac:dyDescent="0.2">
      <c r="A192" s="186"/>
      <c r="B192" s="202"/>
      <c r="C192" s="208"/>
      <c r="D192" s="208"/>
      <c r="E192" s="210"/>
      <c r="F192" s="210"/>
      <c r="G192" s="66"/>
      <c r="H192" s="187"/>
      <c r="I192" s="210"/>
      <c r="J192" s="66"/>
    </row>
    <row r="193" spans="1:14" ht="15" x14ac:dyDescent="0.25">
      <c r="A193" s="186"/>
      <c r="B193" s="202"/>
      <c r="C193" s="208"/>
      <c r="D193" s="208"/>
      <c r="E193" s="210" t="s">
        <v>84</v>
      </c>
      <c r="F193" s="210"/>
      <c r="G193" s="67" t="s">
        <v>183</v>
      </c>
      <c r="H193" s="185">
        <v>600000</v>
      </c>
      <c r="I193" s="210">
        <v>72000</v>
      </c>
      <c r="J193" s="66"/>
    </row>
    <row r="194" spans="1:14" ht="15" x14ac:dyDescent="0.25">
      <c r="A194" s="187"/>
      <c r="B194" s="203"/>
      <c r="C194" s="208"/>
      <c r="D194" s="208"/>
      <c r="E194" s="210"/>
      <c r="F194" s="210"/>
      <c r="G194" s="67" t="s">
        <v>150</v>
      </c>
      <c r="H194" s="187"/>
      <c r="I194" s="210"/>
      <c r="J194" s="66"/>
    </row>
    <row r="197" spans="1:14" x14ac:dyDescent="0.2">
      <c r="A197" s="164" t="s">
        <v>20</v>
      </c>
      <c r="B197" s="57" t="s">
        <v>135</v>
      </c>
      <c r="C197" s="204" t="s">
        <v>230</v>
      </c>
      <c r="D197" s="2" t="s">
        <v>124</v>
      </c>
      <c r="E197" s="56" t="s">
        <v>137</v>
      </c>
      <c r="F197" s="58" t="s">
        <v>138</v>
      </c>
      <c r="G197" s="68"/>
      <c r="H197" s="59" t="s">
        <v>216</v>
      </c>
      <c r="I197" s="6" t="s">
        <v>195</v>
      </c>
      <c r="J197" s="56"/>
      <c r="K197" s="1" t="s">
        <v>72</v>
      </c>
      <c r="L197" s="1">
        <v>72000</v>
      </c>
      <c r="M197" s="73" t="s">
        <v>81</v>
      </c>
      <c r="N197" s="1">
        <v>100000</v>
      </c>
    </row>
    <row r="198" spans="1:14" ht="14.25" customHeight="1" x14ac:dyDescent="0.2">
      <c r="A198" s="165"/>
      <c r="B198" s="195">
        <f>10000*24*30</f>
        <v>7200000</v>
      </c>
      <c r="C198" s="194"/>
      <c r="D198" s="194" t="s">
        <v>125</v>
      </c>
      <c r="E198" s="188" t="s">
        <v>81</v>
      </c>
      <c r="F198" s="211" t="s">
        <v>231</v>
      </c>
      <c r="G198" s="68"/>
      <c r="H198" s="164">
        <v>50000</v>
      </c>
      <c r="I198" s="188">
        <v>72000</v>
      </c>
      <c r="J198" s="214"/>
      <c r="K198" s="1" t="s">
        <v>165</v>
      </c>
      <c r="L198" s="1">
        <v>6</v>
      </c>
      <c r="M198" s="13" t="s">
        <v>226</v>
      </c>
    </row>
    <row r="199" spans="1:14" ht="28.5" customHeight="1" x14ac:dyDescent="0.2">
      <c r="A199" s="165"/>
      <c r="B199" s="196"/>
      <c r="C199" s="194"/>
      <c r="D199" s="194"/>
      <c r="E199" s="188"/>
      <c r="F199" s="212"/>
      <c r="G199" s="68"/>
      <c r="H199" s="166"/>
      <c r="I199" s="188"/>
      <c r="J199" s="214"/>
      <c r="K199" s="1" t="s">
        <v>212</v>
      </c>
      <c r="L199" s="1">
        <v>1</v>
      </c>
      <c r="M199" s="142"/>
    </row>
    <row r="200" spans="1:14" ht="15" x14ac:dyDescent="0.25">
      <c r="A200" s="165"/>
      <c r="B200" s="196"/>
      <c r="C200" s="194"/>
      <c r="D200" s="194"/>
      <c r="E200" s="188" t="s">
        <v>78</v>
      </c>
      <c r="F200" s="213" t="s">
        <v>232</v>
      </c>
      <c r="G200" s="69" t="s">
        <v>183</v>
      </c>
      <c r="H200" s="164"/>
      <c r="I200" s="188"/>
      <c r="J200" s="214"/>
      <c r="K200" s="1" t="s">
        <v>197</v>
      </c>
      <c r="L200" s="1">
        <v>1</v>
      </c>
    </row>
    <row r="201" spans="1:14" ht="15" x14ac:dyDescent="0.25">
      <c r="A201" s="166"/>
      <c r="B201" s="197"/>
      <c r="C201" s="194"/>
      <c r="D201" s="194"/>
      <c r="E201" s="188"/>
      <c r="F201" s="213"/>
      <c r="G201" s="69" t="s">
        <v>150</v>
      </c>
      <c r="H201" s="166"/>
      <c r="I201" s="188"/>
      <c r="J201" s="214"/>
    </row>
    <row r="202" spans="1:14" ht="15" x14ac:dyDescent="0.25">
      <c r="A202" s="60"/>
      <c r="B202" s="61"/>
      <c r="C202" s="61"/>
      <c r="D202" s="61"/>
      <c r="E202" s="60"/>
      <c r="F202" s="60"/>
      <c r="H202" s="69"/>
      <c r="I202" s="6"/>
      <c r="J202" s="125"/>
    </row>
    <row r="203" spans="1:14" x14ac:dyDescent="0.2">
      <c r="A203" s="188" t="s">
        <v>20</v>
      </c>
      <c r="B203" s="57" t="s">
        <v>135</v>
      </c>
      <c r="C203" s="204" t="s">
        <v>233</v>
      </c>
      <c r="D203" s="2" t="s">
        <v>124</v>
      </c>
      <c r="E203" s="56" t="s">
        <v>137</v>
      </c>
      <c r="F203" s="56" t="s">
        <v>138</v>
      </c>
      <c r="G203" s="6"/>
      <c r="H203" s="56"/>
      <c r="I203" s="6"/>
      <c r="J203" s="56"/>
      <c r="K203" s="1" t="s">
        <v>199</v>
      </c>
      <c r="L203" s="1">
        <v>2</v>
      </c>
    </row>
    <row r="204" spans="1:14" ht="27.75" customHeight="1" x14ac:dyDescent="0.2">
      <c r="A204" s="188"/>
      <c r="B204" s="194">
        <f>10000*24*30</f>
        <v>7200000</v>
      </c>
      <c r="C204" s="194"/>
      <c r="D204" s="194" t="s">
        <v>125</v>
      </c>
      <c r="E204" s="188" t="s">
        <v>81</v>
      </c>
      <c r="F204" s="214" t="s">
        <v>231</v>
      </c>
      <c r="G204" s="6"/>
      <c r="H204" s="188">
        <v>50000</v>
      </c>
      <c r="I204" s="188">
        <v>72000</v>
      </c>
      <c r="J204" s="214"/>
      <c r="K204" s="1" t="s">
        <v>165</v>
      </c>
      <c r="L204" s="1">
        <v>4</v>
      </c>
    </row>
    <row r="205" spans="1:14" x14ac:dyDescent="0.2">
      <c r="A205" s="188"/>
      <c r="B205" s="194"/>
      <c r="C205" s="194"/>
      <c r="D205" s="194"/>
      <c r="E205" s="188"/>
      <c r="F205" s="214"/>
      <c r="G205" s="6"/>
      <c r="H205" s="188"/>
      <c r="I205" s="188"/>
      <c r="J205" s="214"/>
      <c r="K205" s="1" t="s">
        <v>212</v>
      </c>
      <c r="L205" s="1">
        <v>1</v>
      </c>
    </row>
    <row r="206" spans="1:14" ht="15" x14ac:dyDescent="0.25">
      <c r="A206" s="188"/>
      <c r="B206" s="194"/>
      <c r="C206" s="194"/>
      <c r="D206" s="194"/>
      <c r="E206" s="188" t="s">
        <v>78</v>
      </c>
      <c r="F206" s="215" t="s">
        <v>232</v>
      </c>
      <c r="G206" s="69" t="s">
        <v>183</v>
      </c>
      <c r="H206" s="188"/>
      <c r="I206" s="188"/>
      <c r="J206" s="214"/>
      <c r="K206" s="1" t="s">
        <v>197</v>
      </c>
      <c r="L206" s="1">
        <v>1</v>
      </c>
    </row>
    <row r="207" spans="1:14" ht="15" x14ac:dyDescent="0.25">
      <c r="A207" s="188"/>
      <c r="B207" s="194"/>
      <c r="C207" s="194"/>
      <c r="D207" s="194"/>
      <c r="E207" s="188"/>
      <c r="F207" s="215"/>
      <c r="G207" s="69" t="s">
        <v>150</v>
      </c>
      <c r="H207" s="188"/>
      <c r="I207" s="188"/>
      <c r="J207" s="214"/>
    </row>
    <row r="209" spans="1:11" x14ac:dyDescent="0.2">
      <c r="A209" s="6"/>
      <c r="B209" s="6"/>
      <c r="C209" s="6"/>
      <c r="D209" s="6"/>
      <c r="E209" s="6"/>
      <c r="F209" s="6"/>
      <c r="G209" s="140" t="s">
        <v>4</v>
      </c>
    </row>
    <row r="210" spans="1:11" x14ac:dyDescent="0.2">
      <c r="A210" s="189" t="s">
        <v>76</v>
      </c>
      <c r="B210" s="194">
        <f>200*24*30</f>
        <v>144000</v>
      </c>
      <c r="C210" s="194" t="s">
        <v>234</v>
      </c>
      <c r="D210" s="194" t="s">
        <v>235</v>
      </c>
      <c r="E210" s="6" t="s">
        <v>33</v>
      </c>
      <c r="F210" s="6">
        <v>72000</v>
      </c>
      <c r="G210" s="194" t="s">
        <v>236</v>
      </c>
      <c r="H210" s="1" t="s">
        <v>165</v>
      </c>
      <c r="I210" s="1">
        <v>3</v>
      </c>
      <c r="K210" s="13" t="s">
        <v>226</v>
      </c>
    </row>
    <row r="211" spans="1:11" x14ac:dyDescent="0.2">
      <c r="A211" s="189"/>
      <c r="B211" s="194"/>
      <c r="C211" s="194"/>
      <c r="D211" s="194"/>
      <c r="E211" s="6" t="s">
        <v>34</v>
      </c>
      <c r="F211" s="6">
        <v>72000</v>
      </c>
      <c r="G211" s="194"/>
      <c r="H211" s="1" t="s">
        <v>212</v>
      </c>
      <c r="I211" s="1">
        <v>1</v>
      </c>
      <c r="K211" s="13" t="s">
        <v>226</v>
      </c>
    </row>
    <row r="212" spans="1:11" x14ac:dyDescent="0.2">
      <c r="K212" s="13" t="s">
        <v>226</v>
      </c>
    </row>
    <row r="213" spans="1:11" x14ac:dyDescent="0.2">
      <c r="A213" s="6"/>
      <c r="B213" s="6"/>
      <c r="C213" s="6"/>
      <c r="D213" s="6"/>
      <c r="E213" s="6"/>
      <c r="F213" s="6"/>
      <c r="G213" s="140" t="s">
        <v>4</v>
      </c>
      <c r="K213" s="13" t="s">
        <v>226</v>
      </c>
    </row>
    <row r="214" spans="1:11" x14ac:dyDescent="0.2">
      <c r="A214" s="190" t="s">
        <v>237</v>
      </c>
      <c r="B214" s="194">
        <f>200*24*30</f>
        <v>144000</v>
      </c>
      <c r="C214" s="194" t="s">
        <v>238</v>
      </c>
      <c r="D214" s="194" t="s">
        <v>235</v>
      </c>
      <c r="E214" s="6" t="s">
        <v>35</v>
      </c>
      <c r="F214" s="6">
        <v>72000</v>
      </c>
      <c r="G214" s="194" t="s">
        <v>239</v>
      </c>
      <c r="H214" s="1" t="s">
        <v>165</v>
      </c>
      <c r="I214" s="1">
        <v>3</v>
      </c>
      <c r="K214" s="13" t="s">
        <v>226</v>
      </c>
    </row>
    <row r="215" spans="1:11" x14ac:dyDescent="0.2">
      <c r="A215" s="190"/>
      <c r="B215" s="194"/>
      <c r="C215" s="194"/>
      <c r="D215" s="194"/>
      <c r="E215" s="6" t="s">
        <v>37</v>
      </c>
      <c r="F215" s="6">
        <v>72000</v>
      </c>
      <c r="G215" s="194"/>
      <c r="H215" s="1" t="s">
        <v>212</v>
      </c>
      <c r="I215" s="1">
        <v>1</v>
      </c>
      <c r="K215" s="13" t="s">
        <v>226</v>
      </c>
    </row>
    <row r="216" spans="1:11" x14ac:dyDescent="0.2">
      <c r="K216" s="13" t="s">
        <v>226</v>
      </c>
    </row>
    <row r="217" spans="1:11" x14ac:dyDescent="0.2">
      <c r="A217" s="6"/>
      <c r="B217" s="6"/>
      <c r="C217" s="6"/>
      <c r="D217" s="6"/>
      <c r="E217" s="6"/>
      <c r="F217" s="6"/>
      <c r="G217" s="140" t="s">
        <v>4</v>
      </c>
      <c r="K217" s="13" t="s">
        <v>226</v>
      </c>
    </row>
    <row r="218" spans="1:11" ht="15" x14ac:dyDescent="0.25">
      <c r="A218" s="191" t="s">
        <v>240</v>
      </c>
      <c r="B218" s="194">
        <f>200*24*30</f>
        <v>144000</v>
      </c>
      <c r="C218" s="194" t="s">
        <v>241</v>
      </c>
      <c r="D218" s="194" t="s">
        <v>235</v>
      </c>
      <c r="E218" s="5" t="s">
        <v>183</v>
      </c>
      <c r="F218" s="6">
        <v>72000</v>
      </c>
      <c r="G218" s="194" t="s">
        <v>242</v>
      </c>
      <c r="H218" s="1" t="s">
        <v>165</v>
      </c>
      <c r="I218" s="1">
        <v>3</v>
      </c>
      <c r="K218" s="13" t="s">
        <v>226</v>
      </c>
    </row>
    <row r="219" spans="1:11" ht="15" x14ac:dyDescent="0.25">
      <c r="A219" s="191"/>
      <c r="B219" s="194"/>
      <c r="C219" s="194"/>
      <c r="D219" s="194"/>
      <c r="E219" s="5" t="s">
        <v>150</v>
      </c>
      <c r="F219" s="6">
        <v>72000</v>
      </c>
      <c r="G219" s="194"/>
      <c r="H219" s="1" t="s">
        <v>212</v>
      </c>
      <c r="I219" s="1">
        <v>1</v>
      </c>
      <c r="K219" s="13" t="s">
        <v>226</v>
      </c>
    </row>
    <row r="220" spans="1:11" x14ac:dyDescent="0.2">
      <c r="K220" s="13" t="s">
        <v>226</v>
      </c>
    </row>
    <row r="221" spans="1:11" x14ac:dyDescent="0.2">
      <c r="A221" s="6"/>
      <c r="B221" s="6"/>
      <c r="C221" s="6"/>
      <c r="D221" s="6"/>
      <c r="E221" s="6"/>
      <c r="F221" s="6"/>
      <c r="G221" s="140" t="s">
        <v>4</v>
      </c>
      <c r="K221" s="13" t="s">
        <v>226</v>
      </c>
    </row>
    <row r="222" spans="1:11" x14ac:dyDescent="0.2">
      <c r="A222" s="192" t="s">
        <v>243</v>
      </c>
      <c r="B222" s="194">
        <f>200*24*30</f>
        <v>144000</v>
      </c>
      <c r="C222" s="194" t="s">
        <v>244</v>
      </c>
      <c r="D222" s="194" t="s">
        <v>235</v>
      </c>
      <c r="E222" s="6" t="s">
        <v>43</v>
      </c>
      <c r="F222" s="6">
        <v>72000</v>
      </c>
      <c r="G222" s="194" t="s">
        <v>245</v>
      </c>
      <c r="H222" s="1" t="s">
        <v>165</v>
      </c>
      <c r="I222" s="1">
        <v>3</v>
      </c>
      <c r="K222" s="13" t="s">
        <v>226</v>
      </c>
    </row>
    <row r="223" spans="1:11" x14ac:dyDescent="0.2">
      <c r="A223" s="192"/>
      <c r="B223" s="194"/>
      <c r="C223" s="194"/>
      <c r="D223" s="194"/>
      <c r="E223" s="6" t="s">
        <v>41</v>
      </c>
      <c r="F223" s="6">
        <v>72000</v>
      </c>
      <c r="G223" s="194"/>
      <c r="H223" s="1" t="s">
        <v>212</v>
      </c>
      <c r="I223" s="1">
        <v>1</v>
      </c>
      <c r="K223" s="13" t="s">
        <v>226</v>
      </c>
    </row>
    <row r="224" spans="1:11" x14ac:dyDescent="0.2">
      <c r="K224" s="13" t="s">
        <v>226</v>
      </c>
    </row>
    <row r="225" spans="1:11" x14ac:dyDescent="0.2">
      <c r="A225" s="6"/>
      <c r="B225" s="6"/>
      <c r="C225" s="6"/>
      <c r="D225" s="6"/>
      <c r="E225" s="6"/>
      <c r="F225" s="6"/>
      <c r="G225" s="140" t="s">
        <v>4</v>
      </c>
      <c r="K225" s="13" t="s">
        <v>226</v>
      </c>
    </row>
    <row r="226" spans="1:11" x14ac:dyDescent="0.2">
      <c r="A226" s="192" t="s">
        <v>82</v>
      </c>
      <c r="B226" s="194">
        <f>200*24*30</f>
        <v>144000</v>
      </c>
      <c r="C226" s="194" t="s">
        <v>246</v>
      </c>
      <c r="D226" s="194" t="s">
        <v>235</v>
      </c>
      <c r="E226" s="6" t="s">
        <v>38</v>
      </c>
      <c r="F226" s="6">
        <v>72000</v>
      </c>
      <c r="G226" s="194" t="s">
        <v>247</v>
      </c>
      <c r="H226" s="1" t="s">
        <v>165</v>
      </c>
      <c r="I226" s="1">
        <v>3</v>
      </c>
      <c r="K226" s="13" t="s">
        <v>226</v>
      </c>
    </row>
    <row r="227" spans="1:11" x14ac:dyDescent="0.2">
      <c r="A227" s="192"/>
      <c r="B227" s="194"/>
      <c r="C227" s="194"/>
      <c r="D227" s="194"/>
      <c r="E227" s="6" t="s">
        <v>36</v>
      </c>
      <c r="F227" s="6">
        <v>72000</v>
      </c>
      <c r="G227" s="194"/>
      <c r="H227" s="1" t="s">
        <v>212</v>
      </c>
      <c r="I227" s="1">
        <v>1</v>
      </c>
      <c r="K227" s="13" t="s">
        <v>226</v>
      </c>
    </row>
    <row r="228" spans="1:11" x14ac:dyDescent="0.2">
      <c r="K228" s="13" t="s">
        <v>226</v>
      </c>
    </row>
    <row r="229" spans="1:11" x14ac:dyDescent="0.2">
      <c r="A229" s="6"/>
      <c r="B229" s="6"/>
      <c r="C229" s="6"/>
      <c r="D229" s="6"/>
      <c r="E229" s="6"/>
      <c r="F229" s="6"/>
      <c r="G229" s="140" t="s">
        <v>4</v>
      </c>
      <c r="K229" s="13" t="s">
        <v>226</v>
      </c>
    </row>
    <row r="230" spans="1:11" ht="15" x14ac:dyDescent="0.25">
      <c r="A230" s="191" t="s">
        <v>248</v>
      </c>
      <c r="B230" s="194">
        <f>200*24*30</f>
        <v>144000</v>
      </c>
      <c r="C230" s="194" t="s">
        <v>249</v>
      </c>
      <c r="D230" s="194" t="s">
        <v>235</v>
      </c>
      <c r="E230" s="5" t="s">
        <v>250</v>
      </c>
      <c r="F230" s="6">
        <v>72000</v>
      </c>
      <c r="G230" s="194" t="s">
        <v>251</v>
      </c>
      <c r="H230" s="1" t="s">
        <v>165</v>
      </c>
      <c r="I230" s="1">
        <v>3</v>
      </c>
      <c r="K230" s="13" t="s">
        <v>226</v>
      </c>
    </row>
    <row r="231" spans="1:11" ht="15" x14ac:dyDescent="0.25">
      <c r="A231" s="191"/>
      <c r="B231" s="194"/>
      <c r="C231" s="194"/>
      <c r="D231" s="194"/>
      <c r="E231" s="5" t="s">
        <v>183</v>
      </c>
      <c r="F231" s="6">
        <v>72000</v>
      </c>
      <c r="G231" s="194"/>
      <c r="H231" s="1" t="s">
        <v>212</v>
      </c>
      <c r="I231" s="1">
        <v>1</v>
      </c>
      <c r="K231" s="13" t="s">
        <v>226</v>
      </c>
    </row>
    <row r="232" spans="1:11" x14ac:dyDescent="0.2">
      <c r="K232" s="13" t="s">
        <v>226</v>
      </c>
    </row>
    <row r="233" spans="1:11" x14ac:dyDescent="0.2">
      <c r="A233" s="6"/>
      <c r="B233" s="6"/>
      <c r="C233" s="6"/>
      <c r="D233" s="6"/>
      <c r="E233" s="6"/>
      <c r="F233" s="6"/>
      <c r="G233" s="140" t="s">
        <v>4</v>
      </c>
      <c r="K233" s="13" t="s">
        <v>226</v>
      </c>
    </row>
    <row r="234" spans="1:11" x14ac:dyDescent="0.2">
      <c r="A234" s="193" t="s">
        <v>252</v>
      </c>
      <c r="B234" s="194">
        <f>200*24*30</f>
        <v>144000</v>
      </c>
      <c r="C234" s="194" t="s">
        <v>253</v>
      </c>
      <c r="D234" s="194" t="s">
        <v>235</v>
      </c>
      <c r="E234" s="6" t="s">
        <v>43</v>
      </c>
      <c r="F234" s="6">
        <v>72000</v>
      </c>
      <c r="G234" s="194" t="s">
        <v>242</v>
      </c>
      <c r="H234" s="1" t="s">
        <v>165</v>
      </c>
      <c r="I234" s="1">
        <v>3</v>
      </c>
      <c r="K234" s="13" t="s">
        <v>226</v>
      </c>
    </row>
    <row r="235" spans="1:11" x14ac:dyDescent="0.2">
      <c r="A235" s="193"/>
      <c r="B235" s="194"/>
      <c r="C235" s="194"/>
      <c r="D235" s="194"/>
      <c r="E235" s="6" t="s">
        <v>40</v>
      </c>
      <c r="F235" s="6">
        <v>72000</v>
      </c>
      <c r="G235" s="194"/>
      <c r="H235" s="1" t="s">
        <v>212</v>
      </c>
      <c r="I235" s="1">
        <v>1</v>
      </c>
      <c r="K235" s="13" t="s">
        <v>226</v>
      </c>
    </row>
    <row r="236" spans="1:11" x14ac:dyDescent="0.2">
      <c r="K236" s="13" t="s">
        <v>226</v>
      </c>
    </row>
    <row r="237" spans="1:11" x14ac:dyDescent="0.2">
      <c r="A237" s="6"/>
      <c r="B237" s="6"/>
      <c r="C237" s="6"/>
      <c r="D237" s="6"/>
      <c r="E237" s="6"/>
      <c r="F237" s="6"/>
      <c r="G237" s="140" t="s">
        <v>4</v>
      </c>
      <c r="K237" s="13" t="s">
        <v>226</v>
      </c>
    </row>
    <row r="238" spans="1:11" x14ac:dyDescent="0.2">
      <c r="A238" s="189" t="s">
        <v>237</v>
      </c>
      <c r="B238" s="194">
        <f>200*24*30</f>
        <v>144000</v>
      </c>
      <c r="C238" s="194" t="s">
        <v>254</v>
      </c>
      <c r="D238" s="194" t="s">
        <v>235</v>
      </c>
      <c r="E238" s="6" t="s">
        <v>37</v>
      </c>
      <c r="F238" s="6">
        <v>72000</v>
      </c>
      <c r="G238" s="194" t="s">
        <v>255</v>
      </c>
      <c r="H238" s="1" t="s">
        <v>165</v>
      </c>
      <c r="I238" s="1">
        <v>3</v>
      </c>
      <c r="K238" s="13" t="s">
        <v>226</v>
      </c>
    </row>
    <row r="239" spans="1:11" x14ac:dyDescent="0.2">
      <c r="A239" s="189"/>
      <c r="B239" s="194"/>
      <c r="C239" s="194"/>
      <c r="D239" s="194"/>
      <c r="E239" s="6" t="s">
        <v>39</v>
      </c>
      <c r="F239" s="6">
        <v>72000</v>
      </c>
      <c r="G239" s="194"/>
      <c r="H239" s="1" t="s">
        <v>212</v>
      </c>
      <c r="I239" s="1">
        <v>1</v>
      </c>
      <c r="K239" s="13" t="s">
        <v>226</v>
      </c>
    </row>
    <row r="242" spans="1:7" x14ac:dyDescent="0.2">
      <c r="A242" s="6"/>
      <c r="B242" s="6"/>
      <c r="C242" s="6" t="s">
        <v>256</v>
      </c>
      <c r="D242" s="6" t="s">
        <v>257</v>
      </c>
      <c r="E242" s="6" t="s">
        <v>258</v>
      </c>
      <c r="F242" s="6" t="s">
        <v>2</v>
      </c>
      <c r="G242" s="6" t="s">
        <v>3</v>
      </c>
    </row>
    <row r="243" spans="1:7" x14ac:dyDescent="0.2">
      <c r="A243" s="194" t="s">
        <v>257</v>
      </c>
      <c r="B243" s="42" t="s">
        <v>7</v>
      </c>
      <c r="C243" s="43">
        <v>144000</v>
      </c>
      <c r="D243" s="6">
        <v>290000</v>
      </c>
      <c r="E243" s="6"/>
      <c r="F243" s="6"/>
      <c r="G243" s="6">
        <f>D243*F243</f>
        <v>0</v>
      </c>
    </row>
    <row r="244" spans="1:7" ht="15" x14ac:dyDescent="0.2">
      <c r="A244" s="194"/>
      <c r="B244" s="46" t="s">
        <v>9</v>
      </c>
      <c r="C244" s="43">
        <v>144000</v>
      </c>
      <c r="D244" s="6">
        <v>450000</v>
      </c>
      <c r="E244" s="6"/>
      <c r="F244" s="6"/>
      <c r="G244" s="6">
        <f t="shared" ref="G244:G267" si="12">D244*F244</f>
        <v>0</v>
      </c>
    </row>
    <row r="245" spans="1:7" ht="15" x14ac:dyDescent="0.2">
      <c r="A245" s="194"/>
      <c r="B245" s="46" t="s">
        <v>11</v>
      </c>
      <c r="C245" s="43">
        <v>144000</v>
      </c>
      <c r="D245" s="6">
        <v>220000</v>
      </c>
      <c r="E245" s="6"/>
      <c r="F245" s="6"/>
      <c r="G245" s="6">
        <f t="shared" si="12"/>
        <v>0</v>
      </c>
    </row>
    <row r="246" spans="1:7" ht="15" x14ac:dyDescent="0.2">
      <c r="A246" s="194"/>
      <c r="B246" s="46" t="s">
        <v>13</v>
      </c>
      <c r="C246" s="43">
        <v>216000</v>
      </c>
      <c r="D246" s="6">
        <v>220000</v>
      </c>
      <c r="E246" s="6"/>
      <c r="F246" s="6"/>
      <c r="G246" s="6">
        <f t="shared" si="12"/>
        <v>0</v>
      </c>
    </row>
    <row r="247" spans="1:7" ht="15" x14ac:dyDescent="0.2">
      <c r="A247" s="194"/>
      <c r="B247" s="46" t="s">
        <v>15</v>
      </c>
      <c r="C247" s="43">
        <v>216000</v>
      </c>
      <c r="D247" s="6">
        <v>420000</v>
      </c>
      <c r="E247" s="6"/>
      <c r="F247" s="6"/>
      <c r="G247" s="6">
        <f t="shared" si="12"/>
        <v>0</v>
      </c>
    </row>
    <row r="248" spans="1:7" ht="15" x14ac:dyDescent="0.2">
      <c r="A248" s="194"/>
      <c r="B248" s="46" t="s">
        <v>17</v>
      </c>
      <c r="C248" s="43">
        <v>144000</v>
      </c>
      <c r="D248" s="6">
        <v>210000</v>
      </c>
      <c r="E248" s="6"/>
      <c r="F248" s="6"/>
      <c r="G248" s="6">
        <f t="shared" si="12"/>
        <v>0</v>
      </c>
    </row>
    <row r="249" spans="1:7" ht="15" x14ac:dyDescent="0.2">
      <c r="A249" s="194"/>
      <c r="B249" s="46" t="s">
        <v>19</v>
      </c>
      <c r="C249" s="43">
        <v>72000</v>
      </c>
      <c r="D249" s="6">
        <f t="shared" ref="D249" si="13">C249*5</f>
        <v>360000</v>
      </c>
      <c r="E249" s="6"/>
      <c r="F249" s="6"/>
      <c r="G249" s="6">
        <f t="shared" si="12"/>
        <v>0</v>
      </c>
    </row>
    <row r="250" spans="1:7" ht="15" x14ac:dyDescent="0.2">
      <c r="A250" s="194"/>
      <c r="B250" s="46" t="s">
        <v>21</v>
      </c>
      <c r="C250" s="43">
        <v>72000</v>
      </c>
      <c r="D250" s="6">
        <f t="shared" ref="D250" si="14">C250*5</f>
        <v>360000</v>
      </c>
      <c r="E250" s="6"/>
      <c r="F250" s="6"/>
      <c r="G250" s="6">
        <f t="shared" si="12"/>
        <v>0</v>
      </c>
    </row>
    <row r="251" spans="1:7" ht="15" x14ac:dyDescent="0.2">
      <c r="A251" s="194"/>
      <c r="B251" s="46" t="s">
        <v>23</v>
      </c>
      <c r="C251" s="43">
        <v>144000</v>
      </c>
      <c r="D251" s="6">
        <v>230000</v>
      </c>
      <c r="E251" s="6"/>
      <c r="F251" s="6"/>
      <c r="G251" s="6">
        <f t="shared" si="12"/>
        <v>0</v>
      </c>
    </row>
    <row r="252" spans="1:7" ht="15" x14ac:dyDescent="0.2">
      <c r="A252" s="194"/>
      <c r="B252" s="50" t="s">
        <v>24</v>
      </c>
      <c r="C252" s="43">
        <v>72000</v>
      </c>
      <c r="D252" s="6">
        <f t="shared" ref="D252:D254" si="15">C252*5</f>
        <v>360000</v>
      </c>
      <c r="E252" s="6"/>
      <c r="F252" s="6"/>
      <c r="G252" s="6">
        <f t="shared" si="12"/>
        <v>0</v>
      </c>
    </row>
    <row r="253" spans="1:7" ht="15" x14ac:dyDescent="0.25">
      <c r="A253" s="194"/>
      <c r="B253" s="51" t="s">
        <v>259</v>
      </c>
      <c r="C253" s="15">
        <v>72000</v>
      </c>
      <c r="D253" s="6">
        <f t="shared" si="15"/>
        <v>360000</v>
      </c>
      <c r="E253" s="6"/>
      <c r="F253" s="6">
        <v>18616</v>
      </c>
      <c r="G253" s="6">
        <f t="shared" si="12"/>
        <v>6701760000</v>
      </c>
    </row>
    <row r="254" spans="1:7" x14ac:dyDescent="0.2">
      <c r="A254" s="194"/>
      <c r="B254" s="16" t="s">
        <v>260</v>
      </c>
      <c r="C254" s="17">
        <v>72000</v>
      </c>
      <c r="D254" s="6">
        <f t="shared" si="15"/>
        <v>360000</v>
      </c>
      <c r="E254" s="6"/>
      <c r="F254" s="6">
        <v>8000</v>
      </c>
      <c r="G254" s="6">
        <f t="shared" si="12"/>
        <v>2880000000</v>
      </c>
    </row>
    <row r="255" spans="1:7" x14ac:dyDescent="0.2">
      <c r="A255" s="194"/>
      <c r="B255" s="43" t="s">
        <v>25</v>
      </c>
      <c r="C255" s="17">
        <v>144000</v>
      </c>
      <c r="D255" s="6">
        <v>260000</v>
      </c>
      <c r="E255" s="6"/>
      <c r="F255" s="6"/>
      <c r="G255" s="6">
        <f t="shared" si="12"/>
        <v>0</v>
      </c>
    </row>
    <row r="256" spans="1:7" ht="15" x14ac:dyDescent="0.25">
      <c r="A256" s="194"/>
      <c r="B256" s="141" t="s">
        <v>43</v>
      </c>
      <c r="C256" s="18">
        <v>216000</v>
      </c>
      <c r="D256" s="6">
        <v>550000</v>
      </c>
      <c r="E256" s="14">
        <f t="shared" ref="E256" si="16">C256*5-D256</f>
        <v>530000</v>
      </c>
      <c r="F256" s="6">
        <v>6000</v>
      </c>
      <c r="G256" s="6">
        <f t="shared" si="12"/>
        <v>3300000000</v>
      </c>
    </row>
    <row r="257" spans="1:12" x14ac:dyDescent="0.2">
      <c r="A257" s="194"/>
      <c r="B257" s="143" t="s">
        <v>26</v>
      </c>
      <c r="C257" s="144">
        <v>100000</v>
      </c>
      <c r="D257" s="6">
        <v>100000</v>
      </c>
      <c r="E257" s="6"/>
      <c r="F257" s="6"/>
      <c r="G257" s="6">
        <f t="shared" si="12"/>
        <v>0</v>
      </c>
    </row>
    <row r="258" spans="1:12" x14ac:dyDescent="0.2">
      <c r="A258" s="194"/>
      <c r="B258" s="16" t="s">
        <v>261</v>
      </c>
      <c r="C258" s="17">
        <v>72000</v>
      </c>
      <c r="D258" s="6">
        <f t="shared" ref="D258" si="17">C258*5</f>
        <v>360000</v>
      </c>
      <c r="E258" s="6"/>
      <c r="F258" s="6">
        <v>14811</v>
      </c>
      <c r="G258" s="6">
        <f t="shared" si="12"/>
        <v>5331960000</v>
      </c>
    </row>
    <row r="259" spans="1:12" ht="15" x14ac:dyDescent="0.25">
      <c r="A259" s="194"/>
      <c r="B259" s="141" t="s">
        <v>44</v>
      </c>
      <c r="C259" s="18">
        <v>216000</v>
      </c>
      <c r="D259" s="6">
        <v>150000</v>
      </c>
      <c r="E259" s="14">
        <f>C259*5-D259</f>
        <v>930000</v>
      </c>
      <c r="F259" s="6">
        <v>6220</v>
      </c>
      <c r="G259" s="6">
        <f t="shared" si="12"/>
        <v>933000000</v>
      </c>
    </row>
    <row r="260" spans="1:12" ht="15" x14ac:dyDescent="0.25">
      <c r="A260" s="194"/>
      <c r="B260" s="141" t="s">
        <v>38</v>
      </c>
      <c r="C260" s="18">
        <v>144000</v>
      </c>
      <c r="D260" s="6">
        <v>130000</v>
      </c>
      <c r="E260" s="14">
        <f>C260*5-D260</f>
        <v>590000</v>
      </c>
      <c r="F260" s="6">
        <v>12482</v>
      </c>
      <c r="G260" s="6">
        <f t="shared" si="12"/>
        <v>1622660000</v>
      </c>
    </row>
    <row r="261" spans="1:12" x14ac:dyDescent="0.2">
      <c r="A261" s="194"/>
      <c r="B261" s="16" t="s">
        <v>45</v>
      </c>
      <c r="C261" s="17">
        <v>72000</v>
      </c>
      <c r="D261" s="6">
        <f t="shared" ref="D261:D264" si="18">C261*5</f>
        <v>360000</v>
      </c>
      <c r="E261" s="6"/>
      <c r="F261" s="6">
        <v>5264</v>
      </c>
      <c r="G261" s="6">
        <f t="shared" si="12"/>
        <v>1895040000</v>
      </c>
    </row>
    <row r="262" spans="1:12" x14ac:dyDescent="0.2">
      <c r="A262" s="194"/>
      <c r="B262" s="17" t="s">
        <v>27</v>
      </c>
      <c r="C262" s="17">
        <v>216000</v>
      </c>
      <c r="D262" s="6">
        <f t="shared" si="18"/>
        <v>1080000</v>
      </c>
      <c r="E262" s="6"/>
      <c r="F262" s="6"/>
      <c r="G262" s="6">
        <f t="shared" si="12"/>
        <v>0</v>
      </c>
    </row>
    <row r="263" spans="1:12" x14ac:dyDescent="0.2">
      <c r="A263" s="194"/>
      <c r="B263" s="16" t="s">
        <v>46</v>
      </c>
      <c r="C263" s="17">
        <v>72000</v>
      </c>
      <c r="D263" s="6">
        <f t="shared" si="18"/>
        <v>360000</v>
      </c>
      <c r="E263" s="6"/>
      <c r="F263" s="6">
        <v>17195</v>
      </c>
      <c r="G263" s="6">
        <f t="shared" si="12"/>
        <v>6190200000</v>
      </c>
    </row>
    <row r="264" spans="1:12" x14ac:dyDescent="0.2">
      <c r="A264" s="194"/>
      <c r="B264" s="17" t="s">
        <v>72</v>
      </c>
      <c r="C264" s="17">
        <v>144000</v>
      </c>
      <c r="D264" s="6">
        <f t="shared" si="18"/>
        <v>720000</v>
      </c>
      <c r="E264" s="6"/>
      <c r="F264" s="6">
        <v>6000</v>
      </c>
      <c r="G264" s="6">
        <f t="shared" si="12"/>
        <v>4320000000</v>
      </c>
    </row>
    <row r="265" spans="1:12" x14ac:dyDescent="0.2">
      <c r="A265" s="194"/>
      <c r="B265" s="17" t="s">
        <v>28</v>
      </c>
      <c r="C265" s="17">
        <v>144000</v>
      </c>
      <c r="D265" s="6">
        <v>600000</v>
      </c>
      <c r="E265" s="6"/>
      <c r="F265" s="6"/>
      <c r="G265" s="6">
        <f t="shared" si="12"/>
        <v>0</v>
      </c>
      <c r="J265" s="1" t="s">
        <v>262</v>
      </c>
      <c r="K265" s="1" t="s">
        <v>263</v>
      </c>
      <c r="L265" s="1" t="s">
        <v>264</v>
      </c>
    </row>
    <row r="266" spans="1:12" ht="15" x14ac:dyDescent="0.2">
      <c r="A266" s="194"/>
      <c r="B266" s="46" t="s">
        <v>29</v>
      </c>
      <c r="C266" s="43">
        <v>72000</v>
      </c>
      <c r="D266" s="6">
        <f>C266*5</f>
        <v>360000</v>
      </c>
      <c r="E266" s="6"/>
      <c r="F266" s="6"/>
      <c r="G266" s="6">
        <f t="shared" si="12"/>
        <v>0</v>
      </c>
      <c r="I266" s="14" t="s">
        <v>265</v>
      </c>
      <c r="J266" s="14">
        <v>106</v>
      </c>
      <c r="K266" s="14">
        <v>1</v>
      </c>
      <c r="L266" s="14">
        <f>J266-K266</f>
        <v>105</v>
      </c>
    </row>
    <row r="267" spans="1:12" ht="15" x14ac:dyDescent="0.2">
      <c r="A267" s="194"/>
      <c r="B267" s="46" t="s">
        <v>30</v>
      </c>
      <c r="C267" s="43">
        <v>144000</v>
      </c>
      <c r="D267" s="6">
        <v>330000</v>
      </c>
      <c r="E267" s="6"/>
      <c r="F267" s="6"/>
      <c r="G267" s="6">
        <f t="shared" si="12"/>
        <v>0</v>
      </c>
      <c r="I267" s="14" t="s">
        <v>266</v>
      </c>
      <c r="J267" s="14">
        <v>15</v>
      </c>
      <c r="K267" s="14">
        <v>0</v>
      </c>
      <c r="L267" s="14">
        <f t="shared" ref="L267:L272" si="19">J267-K267</f>
        <v>15</v>
      </c>
    </row>
    <row r="268" spans="1:12" x14ac:dyDescent="0.2">
      <c r="A268" s="194"/>
      <c r="B268" s="6"/>
      <c r="C268" s="6"/>
      <c r="D268" s="6"/>
      <c r="E268" s="6"/>
      <c r="F268" s="6" t="s">
        <v>31</v>
      </c>
      <c r="G268" s="6">
        <f>SUM(G253:G267)</f>
        <v>33174620000</v>
      </c>
      <c r="I268" s="14" t="s">
        <v>267</v>
      </c>
      <c r="J268" s="14">
        <v>14</v>
      </c>
      <c r="K268" s="14">
        <v>8</v>
      </c>
      <c r="L268" s="14">
        <f t="shared" si="19"/>
        <v>6</v>
      </c>
    </row>
    <row r="269" spans="1:12" x14ac:dyDescent="0.2">
      <c r="A269" s="194"/>
      <c r="B269" s="6"/>
      <c r="C269" s="6"/>
      <c r="D269" s="6"/>
      <c r="E269" s="6"/>
      <c r="F269" s="6"/>
      <c r="G269" s="6"/>
      <c r="I269" s="14" t="s">
        <v>268</v>
      </c>
      <c r="J269" s="14">
        <v>13</v>
      </c>
      <c r="K269" s="14">
        <v>0</v>
      </c>
      <c r="L269" s="14">
        <f t="shared" si="19"/>
        <v>13</v>
      </c>
    </row>
    <row r="270" spans="1:12" x14ac:dyDescent="0.2">
      <c r="A270" s="194"/>
      <c r="B270" s="14" t="s">
        <v>269</v>
      </c>
      <c r="C270" s="6"/>
      <c r="D270" s="6"/>
      <c r="E270" s="6"/>
      <c r="F270" s="6"/>
      <c r="G270" s="6"/>
      <c r="I270" s="6" t="s">
        <v>235</v>
      </c>
      <c r="J270" s="6">
        <v>8</v>
      </c>
      <c r="K270" s="6">
        <v>10</v>
      </c>
      <c r="L270" s="6">
        <f t="shared" si="19"/>
        <v>-2</v>
      </c>
    </row>
    <row r="271" spans="1:12" x14ac:dyDescent="0.2">
      <c r="A271" s="194"/>
      <c r="B271" s="6" t="s">
        <v>55</v>
      </c>
      <c r="C271" s="6" t="s">
        <v>1</v>
      </c>
      <c r="D271" s="6" t="s">
        <v>2</v>
      </c>
      <c r="E271" s="6" t="s">
        <v>3</v>
      </c>
      <c r="F271" s="6"/>
      <c r="G271" s="6"/>
      <c r="I271" s="6" t="s">
        <v>270</v>
      </c>
      <c r="J271" s="6">
        <v>8</v>
      </c>
      <c r="K271" s="6">
        <v>10</v>
      </c>
      <c r="L271" s="6">
        <f t="shared" si="19"/>
        <v>-2</v>
      </c>
    </row>
    <row r="272" spans="1:12" x14ac:dyDescent="0.2">
      <c r="A272" s="194"/>
      <c r="B272" s="14" t="s">
        <v>33</v>
      </c>
      <c r="C272" s="14">
        <v>215000</v>
      </c>
      <c r="D272" s="6"/>
      <c r="E272" s="6">
        <f>C272*D272</f>
        <v>0</v>
      </c>
      <c r="F272" s="6"/>
      <c r="G272" s="6"/>
      <c r="I272" s="6" t="s">
        <v>271</v>
      </c>
      <c r="J272" s="6">
        <v>7</v>
      </c>
      <c r="K272" s="6">
        <v>29</v>
      </c>
      <c r="L272" s="6">
        <f t="shared" si="19"/>
        <v>-22</v>
      </c>
    </row>
    <row r="273" spans="1:9" x14ac:dyDescent="0.2">
      <c r="A273" s="194"/>
      <c r="B273" s="6" t="s">
        <v>34</v>
      </c>
      <c r="C273" s="6">
        <v>215000</v>
      </c>
      <c r="D273" s="6">
        <v>15011</v>
      </c>
      <c r="E273" s="6">
        <f t="shared" ref="E273:E281" si="20">C273*D273</f>
        <v>3227365000</v>
      </c>
      <c r="F273" s="6"/>
      <c r="G273" s="6"/>
    </row>
    <row r="274" spans="1:9" x14ac:dyDescent="0.2">
      <c r="A274" s="194"/>
      <c r="B274" s="6" t="s">
        <v>35</v>
      </c>
      <c r="C274" s="6">
        <v>135000</v>
      </c>
      <c r="D274" s="6">
        <v>32603</v>
      </c>
      <c r="E274" s="6">
        <f t="shared" si="20"/>
        <v>4401405000</v>
      </c>
      <c r="F274" s="6"/>
      <c r="G274" s="6"/>
    </row>
    <row r="275" spans="1:9" x14ac:dyDescent="0.2">
      <c r="A275" s="194"/>
      <c r="B275" s="6" t="s">
        <v>36</v>
      </c>
      <c r="C275" s="6">
        <v>330000</v>
      </c>
      <c r="D275" s="6">
        <v>8000</v>
      </c>
      <c r="E275" s="6">
        <f t="shared" si="20"/>
        <v>2640000000</v>
      </c>
      <c r="F275" s="6"/>
      <c r="G275" s="6"/>
    </row>
    <row r="276" spans="1:9" x14ac:dyDescent="0.2">
      <c r="A276" s="194"/>
      <c r="B276" s="14" t="s">
        <v>43</v>
      </c>
      <c r="C276" s="14">
        <v>0</v>
      </c>
      <c r="D276" s="6">
        <v>6000</v>
      </c>
      <c r="E276" s="6">
        <f t="shared" si="20"/>
        <v>0</v>
      </c>
      <c r="F276" s="6"/>
      <c r="G276" s="6"/>
    </row>
    <row r="277" spans="1:9" x14ac:dyDescent="0.2">
      <c r="A277" s="194"/>
      <c r="B277" s="6" t="s">
        <v>37</v>
      </c>
      <c r="C277" s="6">
        <v>330000</v>
      </c>
      <c r="D277" s="6">
        <v>14811</v>
      </c>
      <c r="E277" s="6">
        <f t="shared" si="20"/>
        <v>4887630000</v>
      </c>
      <c r="F277" s="6"/>
      <c r="G277" s="6"/>
    </row>
    <row r="278" spans="1:9" x14ac:dyDescent="0.2">
      <c r="A278" s="194"/>
      <c r="B278" s="6" t="s">
        <v>38</v>
      </c>
      <c r="C278" s="6">
        <v>330000</v>
      </c>
      <c r="D278" s="6">
        <v>12482</v>
      </c>
      <c r="E278" s="6">
        <f t="shared" si="20"/>
        <v>4119060000</v>
      </c>
      <c r="F278" s="6"/>
      <c r="G278" s="6"/>
    </row>
    <row r="279" spans="1:9" x14ac:dyDescent="0.2">
      <c r="A279" s="194"/>
      <c r="B279" s="6" t="s">
        <v>39</v>
      </c>
      <c r="C279" s="6">
        <v>195000</v>
      </c>
      <c r="D279" s="6">
        <v>17195</v>
      </c>
      <c r="E279" s="6">
        <f t="shared" si="20"/>
        <v>3353025000</v>
      </c>
      <c r="F279" s="6"/>
      <c r="G279" s="6"/>
    </row>
    <row r="280" spans="1:9" x14ac:dyDescent="0.2">
      <c r="A280" s="194"/>
      <c r="B280" s="6" t="s">
        <v>40</v>
      </c>
      <c r="C280" s="6">
        <v>245000</v>
      </c>
      <c r="D280" s="6">
        <v>27000</v>
      </c>
      <c r="E280" s="6">
        <f t="shared" si="20"/>
        <v>6615000000</v>
      </c>
      <c r="F280" s="6"/>
      <c r="G280" s="6"/>
    </row>
    <row r="281" spans="1:9" x14ac:dyDescent="0.2">
      <c r="A281" s="194"/>
      <c r="B281" s="6" t="s">
        <v>41</v>
      </c>
      <c r="C281" s="6">
        <v>430000</v>
      </c>
      <c r="D281" s="6">
        <v>14350</v>
      </c>
      <c r="E281" s="6">
        <f t="shared" si="20"/>
        <v>6170500000</v>
      </c>
      <c r="F281" s="6"/>
      <c r="G281" s="6"/>
    </row>
    <row r="282" spans="1:9" x14ac:dyDescent="0.2">
      <c r="A282" s="194"/>
      <c r="B282" s="6"/>
      <c r="C282" s="6"/>
      <c r="D282" s="6" t="s">
        <v>272</v>
      </c>
      <c r="E282" s="6">
        <f>SUM(E273:E281)</f>
        <v>35413985000</v>
      </c>
      <c r="F282" s="6"/>
      <c r="G282" s="6"/>
    </row>
    <row r="283" spans="1:9" x14ac:dyDescent="0.2">
      <c r="A283" s="194"/>
      <c r="B283" s="6"/>
      <c r="C283" s="6"/>
      <c r="D283" s="6"/>
      <c r="E283" s="6"/>
      <c r="F283" s="6" t="s">
        <v>273</v>
      </c>
      <c r="G283" s="6">
        <f>G268+E282</f>
        <v>68588605000</v>
      </c>
    </row>
    <row r="286" spans="1:9" x14ac:dyDescent="0.2">
      <c r="B286" s="6" t="s">
        <v>66</v>
      </c>
      <c r="C286" s="6" t="s">
        <v>1</v>
      </c>
      <c r="D286" s="6"/>
      <c r="E286" s="6"/>
      <c r="F286" s="6"/>
      <c r="G286" s="6" t="s">
        <v>67</v>
      </c>
      <c r="H286" s="6" t="s">
        <v>2</v>
      </c>
      <c r="I286" s="6" t="s">
        <v>68</v>
      </c>
    </row>
    <row r="287" spans="1:9" ht="15" x14ac:dyDescent="0.25">
      <c r="B287" s="9" t="s">
        <v>34</v>
      </c>
      <c r="C287" s="9">
        <v>380000</v>
      </c>
      <c r="D287" s="11">
        <v>15011</v>
      </c>
      <c r="E287" s="6">
        <v>215000</v>
      </c>
      <c r="F287" s="6"/>
      <c r="G287" s="6">
        <f>C287-E287-F287</f>
        <v>165000</v>
      </c>
      <c r="H287" s="11">
        <v>15011</v>
      </c>
      <c r="I287" s="6">
        <f>G287*H287</f>
        <v>2476815000</v>
      </c>
    </row>
    <row r="288" spans="1:9" ht="15" x14ac:dyDescent="0.25">
      <c r="B288" s="9" t="s">
        <v>35</v>
      </c>
      <c r="C288" s="9">
        <v>1340000</v>
      </c>
      <c r="D288" s="11">
        <v>32603</v>
      </c>
      <c r="E288" s="6">
        <v>135000</v>
      </c>
      <c r="F288" s="6"/>
      <c r="G288" s="6">
        <f t="shared" ref="G288:G300" si="21">C288-E288-F288</f>
        <v>1205000</v>
      </c>
      <c r="H288" s="11">
        <v>32603</v>
      </c>
      <c r="I288" s="6">
        <f t="shared" ref="I288:I300" si="22">G288*H288</f>
        <v>39286615000</v>
      </c>
    </row>
    <row r="289" spans="2:9" ht="15" x14ac:dyDescent="0.25">
      <c r="B289" s="11" t="s">
        <v>69</v>
      </c>
      <c r="C289" s="11">
        <v>950000</v>
      </c>
      <c r="D289" s="11">
        <v>18616</v>
      </c>
      <c r="E289" s="6"/>
      <c r="F289" s="6">
        <v>360000</v>
      </c>
      <c r="G289" s="6">
        <f t="shared" si="21"/>
        <v>590000</v>
      </c>
      <c r="H289" s="11">
        <v>18616</v>
      </c>
      <c r="I289" s="6">
        <f t="shared" si="22"/>
        <v>10983440000</v>
      </c>
    </row>
    <row r="290" spans="2:9" ht="15" x14ac:dyDescent="0.25">
      <c r="B290" s="11" t="s">
        <v>36</v>
      </c>
      <c r="C290" s="11">
        <v>730000</v>
      </c>
      <c r="D290" s="11">
        <v>8000</v>
      </c>
      <c r="E290" s="6">
        <v>330000</v>
      </c>
      <c r="F290" s="6">
        <v>360000</v>
      </c>
      <c r="G290" s="6">
        <f t="shared" si="21"/>
        <v>40000</v>
      </c>
      <c r="H290" s="11">
        <v>8000</v>
      </c>
      <c r="I290" s="6">
        <f t="shared" si="22"/>
        <v>320000000</v>
      </c>
    </row>
    <row r="291" spans="2:9" ht="15" x14ac:dyDescent="0.25">
      <c r="B291" s="9" t="s">
        <v>70</v>
      </c>
      <c r="C291" s="9">
        <v>1890000</v>
      </c>
      <c r="D291" s="11">
        <v>6005</v>
      </c>
      <c r="E291" s="6"/>
      <c r="F291" s="6"/>
      <c r="G291" s="6">
        <f t="shared" si="21"/>
        <v>1890000</v>
      </c>
      <c r="H291" s="11">
        <v>6005</v>
      </c>
      <c r="I291" s="6">
        <f t="shared" si="22"/>
        <v>11349450000</v>
      </c>
    </row>
    <row r="292" spans="2:9" ht="15" x14ac:dyDescent="0.25">
      <c r="B292" s="11" t="s">
        <v>37</v>
      </c>
      <c r="C292" s="11">
        <v>1900000</v>
      </c>
      <c r="D292" s="11">
        <v>14811</v>
      </c>
      <c r="E292" s="6">
        <v>330000</v>
      </c>
      <c r="F292" s="6">
        <v>360000</v>
      </c>
      <c r="G292" s="6">
        <f t="shared" si="21"/>
        <v>1210000</v>
      </c>
      <c r="H292" s="11">
        <v>14811</v>
      </c>
      <c r="I292" s="6">
        <f t="shared" si="22"/>
        <v>17921310000</v>
      </c>
    </row>
    <row r="293" spans="2:9" ht="15" x14ac:dyDescent="0.25">
      <c r="B293" s="12" t="s">
        <v>44</v>
      </c>
      <c r="C293" s="12">
        <v>150000</v>
      </c>
      <c r="D293" s="11">
        <v>6220</v>
      </c>
      <c r="E293" s="6"/>
      <c r="F293" s="6">
        <v>150000</v>
      </c>
      <c r="G293" s="6">
        <f t="shared" si="21"/>
        <v>0</v>
      </c>
      <c r="H293" s="11">
        <v>6220</v>
      </c>
      <c r="I293" s="6">
        <f t="shared" si="22"/>
        <v>0</v>
      </c>
    </row>
    <row r="294" spans="2:9" ht="15" x14ac:dyDescent="0.25">
      <c r="B294" s="11" t="s">
        <v>38</v>
      </c>
      <c r="C294" s="11">
        <v>460000</v>
      </c>
      <c r="D294" s="11">
        <v>12482</v>
      </c>
      <c r="E294" s="6">
        <v>330000</v>
      </c>
      <c r="F294" s="6">
        <v>130000</v>
      </c>
      <c r="G294" s="6">
        <f t="shared" si="21"/>
        <v>0</v>
      </c>
      <c r="H294" s="11">
        <v>12482</v>
      </c>
      <c r="I294" s="6">
        <f t="shared" si="22"/>
        <v>0</v>
      </c>
    </row>
    <row r="295" spans="2:9" ht="15" x14ac:dyDescent="0.25">
      <c r="B295" s="11" t="s">
        <v>71</v>
      </c>
      <c r="C295" s="11">
        <v>460000</v>
      </c>
      <c r="D295" s="11">
        <v>5264</v>
      </c>
      <c r="E295" s="6"/>
      <c r="F295" s="6">
        <v>360000</v>
      </c>
      <c r="G295" s="6">
        <f t="shared" si="21"/>
        <v>100000</v>
      </c>
      <c r="H295" s="11">
        <v>5264</v>
      </c>
      <c r="I295" s="6">
        <f t="shared" si="22"/>
        <v>526400000</v>
      </c>
    </row>
    <row r="296" spans="2:9" ht="15" x14ac:dyDescent="0.25">
      <c r="B296" s="11" t="s">
        <v>39</v>
      </c>
      <c r="C296" s="11">
        <v>1360000</v>
      </c>
      <c r="D296" s="11">
        <v>17195</v>
      </c>
      <c r="E296" s="6">
        <v>195000</v>
      </c>
      <c r="F296" s="6">
        <v>360000</v>
      </c>
      <c r="G296" s="6">
        <f t="shared" si="21"/>
        <v>805000</v>
      </c>
      <c r="H296" s="11">
        <v>17195</v>
      </c>
      <c r="I296" s="6">
        <f t="shared" si="22"/>
        <v>13841975000</v>
      </c>
    </row>
    <row r="297" spans="2:9" ht="15" x14ac:dyDescent="0.25">
      <c r="B297" s="9" t="s">
        <v>40</v>
      </c>
      <c r="C297" s="9">
        <v>920000</v>
      </c>
      <c r="D297" s="11">
        <v>27000</v>
      </c>
      <c r="E297" s="6">
        <v>245000</v>
      </c>
      <c r="F297" s="6"/>
      <c r="G297" s="6">
        <f t="shared" si="21"/>
        <v>675000</v>
      </c>
      <c r="H297" s="11">
        <v>27000</v>
      </c>
      <c r="I297" s="6">
        <f t="shared" si="22"/>
        <v>18225000000</v>
      </c>
    </row>
    <row r="298" spans="2:9" ht="15" x14ac:dyDescent="0.25">
      <c r="B298" s="11" t="s">
        <v>41</v>
      </c>
      <c r="C298" s="11">
        <v>600000</v>
      </c>
      <c r="D298" s="11">
        <v>14350</v>
      </c>
      <c r="E298" s="6">
        <v>430000</v>
      </c>
      <c r="F298" s="6"/>
      <c r="G298" s="6">
        <f t="shared" si="21"/>
        <v>170000</v>
      </c>
      <c r="H298" s="11">
        <v>14350</v>
      </c>
      <c r="I298" s="6">
        <f t="shared" si="22"/>
        <v>2439500000</v>
      </c>
    </row>
    <row r="299" spans="2:9" ht="15" x14ac:dyDescent="0.25">
      <c r="B299" s="12" t="s">
        <v>72</v>
      </c>
      <c r="C299" s="12">
        <v>1000000</v>
      </c>
      <c r="D299" s="11">
        <v>6000</v>
      </c>
      <c r="E299" s="6"/>
      <c r="F299" s="6">
        <v>720000</v>
      </c>
      <c r="G299" s="6">
        <f t="shared" si="21"/>
        <v>280000</v>
      </c>
      <c r="H299" s="11">
        <v>6000</v>
      </c>
      <c r="I299" s="6">
        <f t="shared" si="22"/>
        <v>1680000000</v>
      </c>
    </row>
    <row r="300" spans="2:9" ht="15" x14ac:dyDescent="0.25">
      <c r="B300" s="9" t="s">
        <v>73</v>
      </c>
      <c r="C300" s="9">
        <v>210000</v>
      </c>
      <c r="D300" s="11">
        <v>5000</v>
      </c>
      <c r="E300" s="6"/>
      <c r="F300" s="6"/>
      <c r="G300" s="6">
        <f t="shared" si="21"/>
        <v>210000</v>
      </c>
      <c r="H300" s="11">
        <v>5000</v>
      </c>
      <c r="I300" s="6">
        <f t="shared" si="22"/>
        <v>1050000000</v>
      </c>
    </row>
    <row r="301" spans="2:9" x14ac:dyDescent="0.2">
      <c r="B301" s="6"/>
      <c r="C301" s="6"/>
      <c r="D301" s="6"/>
      <c r="E301" s="6"/>
      <c r="F301" s="6"/>
      <c r="G301" s="6"/>
      <c r="H301" s="6" t="s">
        <v>274</v>
      </c>
      <c r="I301" s="6">
        <f>SUM(I287:I300)</f>
        <v>120100505000</v>
      </c>
    </row>
    <row r="307" spans="1:3" x14ac:dyDescent="0.2">
      <c r="A307" s="124" t="s">
        <v>373</v>
      </c>
      <c r="B307" s="226" t="s">
        <v>374</v>
      </c>
      <c r="C307" s="1">
        <v>3</v>
      </c>
    </row>
  </sheetData>
  <mergeCells count="280">
    <mergeCell ref="G184:I184"/>
    <mergeCell ref="I206:I207"/>
    <mergeCell ref="J198:J201"/>
    <mergeCell ref="J204:J207"/>
    <mergeCell ref="I164:I165"/>
    <mergeCell ref="I166:I167"/>
    <mergeCell ref="I171:I172"/>
    <mergeCell ref="I173:I174"/>
    <mergeCell ref="I191:I192"/>
    <mergeCell ref="I193:I194"/>
    <mergeCell ref="I198:I199"/>
    <mergeCell ref="I200:I201"/>
    <mergeCell ref="I204:I205"/>
    <mergeCell ref="G230:G231"/>
    <mergeCell ref="G234:G235"/>
    <mergeCell ref="G238:G239"/>
    <mergeCell ref="H27:H28"/>
    <mergeCell ref="H54:H55"/>
    <mergeCell ref="H60:H61"/>
    <mergeCell ref="H66:H67"/>
    <mergeCell ref="H75:H76"/>
    <mergeCell ref="H81:H82"/>
    <mergeCell ref="H164:H165"/>
    <mergeCell ref="H166:H167"/>
    <mergeCell ref="H191:H192"/>
    <mergeCell ref="H193:H194"/>
    <mergeCell ref="H198:H199"/>
    <mergeCell ref="H200:H201"/>
    <mergeCell ref="H204:H205"/>
    <mergeCell ref="H206:H207"/>
    <mergeCell ref="G51:I51"/>
    <mergeCell ref="G57:I57"/>
    <mergeCell ref="G63:I63"/>
    <mergeCell ref="G72:I72"/>
    <mergeCell ref="G78:I78"/>
    <mergeCell ref="G86:I86"/>
    <mergeCell ref="G93:I93"/>
    <mergeCell ref="F198:F199"/>
    <mergeCell ref="F200:F201"/>
    <mergeCell ref="F204:F205"/>
    <mergeCell ref="F206:F207"/>
    <mergeCell ref="G210:G211"/>
    <mergeCell ref="G214:G215"/>
    <mergeCell ref="G218:G219"/>
    <mergeCell ref="G222:G223"/>
    <mergeCell ref="G226:G227"/>
    <mergeCell ref="F164:F165"/>
    <mergeCell ref="F166:F167"/>
    <mergeCell ref="F171:F172"/>
    <mergeCell ref="F178:F179"/>
    <mergeCell ref="F180:F181"/>
    <mergeCell ref="F185:F186"/>
    <mergeCell ref="F187:F188"/>
    <mergeCell ref="F191:F192"/>
    <mergeCell ref="F193:F194"/>
    <mergeCell ref="F81:F82"/>
    <mergeCell ref="F87:F88"/>
    <mergeCell ref="F89:F90"/>
    <mergeCell ref="F94:F95"/>
    <mergeCell ref="F96:F97"/>
    <mergeCell ref="F150:F151"/>
    <mergeCell ref="F152:F153"/>
    <mergeCell ref="F157:F158"/>
    <mergeCell ref="F159:F160"/>
    <mergeCell ref="E180:E181"/>
    <mergeCell ref="E185:E186"/>
    <mergeCell ref="E187:E188"/>
    <mergeCell ref="E191:E192"/>
    <mergeCell ref="E193:E194"/>
    <mergeCell ref="E198:E199"/>
    <mergeCell ref="E200:E201"/>
    <mergeCell ref="E204:E205"/>
    <mergeCell ref="E206:E207"/>
    <mergeCell ref="E150:E151"/>
    <mergeCell ref="E152:E153"/>
    <mergeCell ref="E157:E158"/>
    <mergeCell ref="E159:E160"/>
    <mergeCell ref="E164:E165"/>
    <mergeCell ref="E166:E167"/>
    <mergeCell ref="E171:E172"/>
    <mergeCell ref="E173:E174"/>
    <mergeCell ref="E178:E179"/>
    <mergeCell ref="D226:D227"/>
    <mergeCell ref="D230:D231"/>
    <mergeCell ref="D234:D235"/>
    <mergeCell ref="D238:D239"/>
    <mergeCell ref="E18:E19"/>
    <mergeCell ref="E20:E21"/>
    <mergeCell ref="E25:E26"/>
    <mergeCell ref="E27:E28"/>
    <mergeCell ref="E32:E33"/>
    <mergeCell ref="E34:E35"/>
    <mergeCell ref="E38:E39"/>
    <mergeCell ref="E40:E41"/>
    <mergeCell ref="E45:E46"/>
    <mergeCell ref="E47:E48"/>
    <mergeCell ref="E52:E53"/>
    <mergeCell ref="E54:E55"/>
    <mergeCell ref="E58:E59"/>
    <mergeCell ref="E60:E61"/>
    <mergeCell ref="E64:E65"/>
    <mergeCell ref="E66:E67"/>
    <mergeCell ref="E73:E74"/>
    <mergeCell ref="E75:E76"/>
    <mergeCell ref="E79:E80"/>
    <mergeCell ref="E81:E82"/>
    <mergeCell ref="D178:D181"/>
    <mergeCell ref="D185:D188"/>
    <mergeCell ref="D191:D194"/>
    <mergeCell ref="D198:D201"/>
    <mergeCell ref="D204:D207"/>
    <mergeCell ref="D210:D211"/>
    <mergeCell ref="D214:D215"/>
    <mergeCell ref="D218:D219"/>
    <mergeCell ref="D222:D223"/>
    <mergeCell ref="C238:C239"/>
    <mergeCell ref="D18:D21"/>
    <mergeCell ref="D25:D28"/>
    <mergeCell ref="D32:D35"/>
    <mergeCell ref="D38:D41"/>
    <mergeCell ref="D45:D48"/>
    <mergeCell ref="D52:D55"/>
    <mergeCell ref="D58:D61"/>
    <mergeCell ref="D64:D67"/>
    <mergeCell ref="D73:D76"/>
    <mergeCell ref="D79:D82"/>
    <mergeCell ref="D87:D90"/>
    <mergeCell ref="D94:D97"/>
    <mergeCell ref="D104:D106"/>
    <mergeCell ref="D110:D112"/>
    <mergeCell ref="D117:D119"/>
    <mergeCell ref="D124:D126"/>
    <mergeCell ref="D130:D132"/>
    <mergeCell ref="D136:D139"/>
    <mergeCell ref="D143:D146"/>
    <mergeCell ref="D150:D153"/>
    <mergeCell ref="D157:D160"/>
    <mergeCell ref="D164:D167"/>
    <mergeCell ref="D171:D174"/>
    <mergeCell ref="C197:C201"/>
    <mergeCell ref="C203:C207"/>
    <mergeCell ref="C210:C211"/>
    <mergeCell ref="C214:C215"/>
    <mergeCell ref="C218:C219"/>
    <mergeCell ref="C222:C223"/>
    <mergeCell ref="C226:C227"/>
    <mergeCell ref="C230:C231"/>
    <mergeCell ref="C234:C235"/>
    <mergeCell ref="C135:C139"/>
    <mergeCell ref="C142:C146"/>
    <mergeCell ref="C149:C153"/>
    <mergeCell ref="C156:C160"/>
    <mergeCell ref="C163:C167"/>
    <mergeCell ref="C170:C174"/>
    <mergeCell ref="C177:C181"/>
    <mergeCell ref="C184:C188"/>
    <mergeCell ref="C190:C194"/>
    <mergeCell ref="B218:B219"/>
    <mergeCell ref="B222:B223"/>
    <mergeCell ref="B226:B227"/>
    <mergeCell ref="B230:B231"/>
    <mergeCell ref="B234:B235"/>
    <mergeCell ref="B238:B239"/>
    <mergeCell ref="C5:C7"/>
    <mergeCell ref="C17:C21"/>
    <mergeCell ref="C24:C28"/>
    <mergeCell ref="C31:C35"/>
    <mergeCell ref="C37:C41"/>
    <mergeCell ref="C44:C48"/>
    <mergeCell ref="C51:C55"/>
    <mergeCell ref="C57:C61"/>
    <mergeCell ref="C63:C67"/>
    <mergeCell ref="C72:C76"/>
    <mergeCell ref="C78:C82"/>
    <mergeCell ref="C86:C90"/>
    <mergeCell ref="C93:C97"/>
    <mergeCell ref="C103:C106"/>
    <mergeCell ref="C109:C112"/>
    <mergeCell ref="C116:C119"/>
    <mergeCell ref="C123:C126"/>
    <mergeCell ref="C129:C132"/>
    <mergeCell ref="B164:B167"/>
    <mergeCell ref="B171:B174"/>
    <mergeCell ref="B178:B181"/>
    <mergeCell ref="B185:B188"/>
    <mergeCell ref="B191:B194"/>
    <mergeCell ref="B198:B201"/>
    <mergeCell ref="B204:B207"/>
    <mergeCell ref="B210:B211"/>
    <mergeCell ref="B214:B215"/>
    <mergeCell ref="A234:A235"/>
    <mergeCell ref="A238:A239"/>
    <mergeCell ref="A243:A283"/>
    <mergeCell ref="B18:B21"/>
    <mergeCell ref="B25:B28"/>
    <mergeCell ref="B32:B35"/>
    <mergeCell ref="B38:B41"/>
    <mergeCell ref="B45:B48"/>
    <mergeCell ref="B52:B55"/>
    <mergeCell ref="B58:B61"/>
    <mergeCell ref="B64:B67"/>
    <mergeCell ref="B73:B76"/>
    <mergeCell ref="B79:B82"/>
    <mergeCell ref="B87:B90"/>
    <mergeCell ref="B94:B97"/>
    <mergeCell ref="B104:B106"/>
    <mergeCell ref="B110:B112"/>
    <mergeCell ref="B117:B119"/>
    <mergeCell ref="B124:B126"/>
    <mergeCell ref="B130:B132"/>
    <mergeCell ref="B136:B139"/>
    <mergeCell ref="B143:B146"/>
    <mergeCell ref="B150:B153"/>
    <mergeCell ref="B157:B160"/>
    <mergeCell ref="A190:A194"/>
    <mergeCell ref="A197:A201"/>
    <mergeCell ref="A203:A207"/>
    <mergeCell ref="A210:A211"/>
    <mergeCell ref="A214:A215"/>
    <mergeCell ref="A218:A219"/>
    <mergeCell ref="A222:A223"/>
    <mergeCell ref="A226:A227"/>
    <mergeCell ref="A230:A231"/>
    <mergeCell ref="A129:A132"/>
    <mergeCell ref="A135:A139"/>
    <mergeCell ref="A142:A146"/>
    <mergeCell ref="A149:A153"/>
    <mergeCell ref="A156:A160"/>
    <mergeCell ref="A163:A167"/>
    <mergeCell ref="A170:A174"/>
    <mergeCell ref="A177:A181"/>
    <mergeCell ref="A184:A188"/>
    <mergeCell ref="A93:A97"/>
    <mergeCell ref="A103:A106"/>
    <mergeCell ref="A109:A112"/>
    <mergeCell ref="A116:A119"/>
    <mergeCell ref="A123:A126"/>
    <mergeCell ref="C2:F2"/>
    <mergeCell ref="C4:E4"/>
    <mergeCell ref="A17:A21"/>
    <mergeCell ref="A24:A28"/>
    <mergeCell ref="A31:A35"/>
    <mergeCell ref="A37:A41"/>
    <mergeCell ref="A44:A48"/>
    <mergeCell ref="A51:A55"/>
    <mergeCell ref="A57:A61"/>
    <mergeCell ref="A63:A67"/>
    <mergeCell ref="A72:A76"/>
    <mergeCell ref="E87:E88"/>
    <mergeCell ref="E89:E90"/>
    <mergeCell ref="E94:E95"/>
    <mergeCell ref="E96:E97"/>
    <mergeCell ref="F18:F19"/>
    <mergeCell ref="F20:F21"/>
    <mergeCell ref="F25:F26"/>
    <mergeCell ref="F27:F28"/>
    <mergeCell ref="G4:H4"/>
    <mergeCell ref="A16:J16"/>
    <mergeCell ref="G17:I17"/>
    <mergeCell ref="G24:I24"/>
    <mergeCell ref="G31:I31"/>
    <mergeCell ref="G37:I37"/>
    <mergeCell ref="G44:I44"/>
    <mergeCell ref="A78:A82"/>
    <mergeCell ref="A86:A90"/>
    <mergeCell ref="F32:F33"/>
    <mergeCell ref="F34:F35"/>
    <mergeCell ref="F38:F39"/>
    <mergeCell ref="F40:F41"/>
    <mergeCell ref="F45:F46"/>
    <mergeCell ref="F47:F48"/>
    <mergeCell ref="F52:F53"/>
    <mergeCell ref="F54:F55"/>
    <mergeCell ref="F58:F59"/>
    <mergeCell ref="F60:F61"/>
    <mergeCell ref="F64:F65"/>
    <mergeCell ref="F66:F67"/>
    <mergeCell ref="F73:F74"/>
    <mergeCell ref="F75:F76"/>
    <mergeCell ref="F79:F80"/>
  </mergeCells>
  <phoneticPr fontId="16" type="noConversion"/>
  <pageMargins left="0.69930555555555596" right="0.69930555555555596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22" sqref="E22"/>
    </sheetView>
  </sheetViews>
  <sheetFormatPr defaultColWidth="9" defaultRowHeight="14.25" x14ac:dyDescent="0.2"/>
  <cols>
    <col min="1" max="1" width="13.625" customWidth="1"/>
  </cols>
  <sheetData>
    <row r="1" spans="1:3" x14ac:dyDescent="0.2">
      <c r="A1" s="114" t="s">
        <v>275</v>
      </c>
      <c r="B1" s="114" t="s">
        <v>1</v>
      </c>
    </row>
    <row r="3" spans="1:3" x14ac:dyDescent="0.2">
      <c r="A3" s="115" t="s">
        <v>60</v>
      </c>
      <c r="B3" s="116">
        <v>105</v>
      </c>
    </row>
    <row r="4" spans="1:3" x14ac:dyDescent="0.2">
      <c r="A4" s="115" t="s">
        <v>24</v>
      </c>
      <c r="B4" s="116">
        <v>129</v>
      </c>
    </row>
    <row r="5" spans="1:3" x14ac:dyDescent="0.2">
      <c r="A5" s="115" t="s">
        <v>57</v>
      </c>
      <c r="B5" s="116">
        <v>129</v>
      </c>
    </row>
    <row r="6" spans="1:3" x14ac:dyDescent="0.2">
      <c r="A6" s="115" t="s">
        <v>62</v>
      </c>
      <c r="B6" s="116">
        <v>129</v>
      </c>
    </row>
    <row r="7" spans="1:3" x14ac:dyDescent="0.2">
      <c r="A7" s="115" t="s">
        <v>77</v>
      </c>
      <c r="B7" s="116">
        <v>142</v>
      </c>
    </row>
    <row r="8" spans="1:3" x14ac:dyDescent="0.2">
      <c r="A8" s="115" t="s">
        <v>61</v>
      </c>
      <c r="B8" s="116">
        <v>147</v>
      </c>
    </row>
    <row r="9" spans="1:3" x14ac:dyDescent="0.2">
      <c r="A9" s="117" t="s">
        <v>85</v>
      </c>
      <c r="B9" s="118">
        <v>166</v>
      </c>
      <c r="C9" t="s">
        <v>276</v>
      </c>
    </row>
    <row r="10" spans="1:3" x14ac:dyDescent="0.2">
      <c r="A10" s="115" t="s">
        <v>78</v>
      </c>
      <c r="B10" s="116">
        <v>371</v>
      </c>
    </row>
    <row r="11" spans="1:3" x14ac:dyDescent="0.2">
      <c r="A11" s="115" t="s">
        <v>76</v>
      </c>
      <c r="B11" s="116">
        <v>378</v>
      </c>
    </row>
    <row r="12" spans="1:3" x14ac:dyDescent="0.2">
      <c r="A12" s="117" t="s">
        <v>80</v>
      </c>
      <c r="B12" s="118">
        <v>408</v>
      </c>
    </row>
    <row r="13" spans="1:3" x14ac:dyDescent="0.2">
      <c r="A13" s="117" t="s">
        <v>59</v>
      </c>
      <c r="B13" s="118">
        <v>37</v>
      </c>
    </row>
    <row r="14" spans="1:3" x14ac:dyDescent="0.2">
      <c r="A14" s="115" t="s">
        <v>83</v>
      </c>
      <c r="B14" s="116">
        <v>231</v>
      </c>
    </row>
    <row r="15" spans="1:3" x14ac:dyDescent="0.2">
      <c r="A15" s="115" t="s">
        <v>82</v>
      </c>
      <c r="B15" s="116">
        <v>476</v>
      </c>
    </row>
    <row r="16" spans="1:3" x14ac:dyDescent="0.2">
      <c r="A16" s="115" t="s">
        <v>86</v>
      </c>
      <c r="B16" s="116">
        <v>231</v>
      </c>
    </row>
    <row r="17" spans="2:2" x14ac:dyDescent="0.2">
      <c r="B17">
        <f>SUM(B3:B16)</f>
        <v>3079</v>
      </c>
    </row>
  </sheetData>
  <sortState ref="A2:B15">
    <sortCondition ref="B2:B15"/>
  </sortState>
  <phoneticPr fontId="1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7"/>
  <sheetViews>
    <sheetView topLeftCell="A22" workbookViewId="0">
      <selection activeCell="D18" sqref="D18"/>
    </sheetView>
  </sheetViews>
  <sheetFormatPr defaultColWidth="9" defaultRowHeight="14.25" x14ac:dyDescent="0.2"/>
  <cols>
    <col min="2" max="2" width="33" customWidth="1"/>
    <col min="3" max="3" width="10.125" customWidth="1"/>
    <col min="4" max="4" width="20.5" customWidth="1"/>
    <col min="5" max="5" width="15.375" customWidth="1"/>
    <col min="6" max="6" width="15.125" customWidth="1"/>
    <col min="7" max="7" width="40.75" customWidth="1"/>
  </cols>
  <sheetData>
    <row r="1" spans="2:7" x14ac:dyDescent="0.2">
      <c r="B1" t="s">
        <v>277</v>
      </c>
    </row>
    <row r="2" spans="2:7" x14ac:dyDescent="0.2">
      <c r="B2" s="171" t="s">
        <v>122</v>
      </c>
      <c r="C2" s="171"/>
      <c r="D2" s="171"/>
      <c r="E2" s="7" t="s">
        <v>2</v>
      </c>
      <c r="F2" s="7" t="s">
        <v>3</v>
      </c>
      <c r="G2" s="7"/>
    </row>
    <row r="3" spans="2:7" x14ac:dyDescent="0.2">
      <c r="B3" s="194" t="s">
        <v>124</v>
      </c>
      <c r="C3" s="6" t="s">
        <v>125</v>
      </c>
      <c r="D3" s="7">
        <v>9</v>
      </c>
      <c r="E3" s="7">
        <v>13</v>
      </c>
      <c r="F3" s="7">
        <f>D3*E3</f>
        <v>117</v>
      </c>
      <c r="G3" s="7"/>
    </row>
    <row r="4" spans="2:7" x14ac:dyDescent="0.2">
      <c r="B4" s="194"/>
      <c r="C4" s="6" t="s">
        <v>127</v>
      </c>
      <c r="D4" s="7">
        <v>2</v>
      </c>
      <c r="E4" s="7">
        <v>12.9</v>
      </c>
      <c r="F4" s="7">
        <f t="shared" ref="F4:F5" si="0">D4*E4</f>
        <v>25.8</v>
      </c>
      <c r="G4" s="7"/>
    </row>
    <row r="5" spans="2:7" x14ac:dyDescent="0.2">
      <c r="B5" s="194"/>
      <c r="C5" s="6" t="s">
        <v>128</v>
      </c>
      <c r="D5" s="7">
        <v>3</v>
      </c>
      <c r="E5" s="7">
        <v>7.9</v>
      </c>
      <c r="F5" s="7">
        <f t="shared" si="0"/>
        <v>23.700000000000003</v>
      </c>
      <c r="G5" s="7"/>
    </row>
    <row r="6" spans="2:7" x14ac:dyDescent="0.2">
      <c r="B6" s="6"/>
      <c r="C6" s="7"/>
      <c r="D6" s="7"/>
      <c r="E6" s="7" t="s">
        <v>31</v>
      </c>
      <c r="F6" s="7">
        <f>SUM(F3:F5)</f>
        <v>166.5</v>
      </c>
      <c r="G6" s="7" t="s">
        <v>278</v>
      </c>
    </row>
    <row r="8" spans="2:7" x14ac:dyDescent="0.2">
      <c r="B8" s="217" t="s">
        <v>123</v>
      </c>
      <c r="C8" s="7" t="s">
        <v>126</v>
      </c>
      <c r="D8" s="7" t="s">
        <v>1</v>
      </c>
      <c r="E8" s="7"/>
      <c r="F8" s="7"/>
      <c r="G8" s="7"/>
    </row>
    <row r="9" spans="2:7" ht="15" x14ac:dyDescent="0.25">
      <c r="B9" s="217"/>
      <c r="C9" s="109" t="s">
        <v>44</v>
      </c>
      <c r="D9" s="110">
        <v>216000</v>
      </c>
      <c r="E9" s="110">
        <v>9699</v>
      </c>
      <c r="F9" s="110">
        <f>D9*E9</f>
        <v>2094984000</v>
      </c>
      <c r="G9" s="7"/>
    </row>
    <row r="10" spans="2:7" ht="15" x14ac:dyDescent="0.25">
      <c r="B10" s="217"/>
      <c r="C10" s="109" t="s">
        <v>70</v>
      </c>
      <c r="D10" s="110">
        <v>72000</v>
      </c>
      <c r="E10" s="110">
        <v>8399</v>
      </c>
      <c r="F10" s="110">
        <f t="shared" ref="F10:F15" si="1">D10*E10</f>
        <v>604728000</v>
      </c>
      <c r="G10" s="7"/>
    </row>
    <row r="11" spans="2:7" ht="15" x14ac:dyDescent="0.25">
      <c r="B11" s="217"/>
      <c r="C11" s="109" t="s">
        <v>36</v>
      </c>
      <c r="D11" s="110">
        <v>30348.583333333299</v>
      </c>
      <c r="E11" s="110">
        <v>8110</v>
      </c>
      <c r="F11" s="110">
        <f t="shared" si="1"/>
        <v>246127010.83333305</v>
      </c>
      <c r="G11" s="7"/>
    </row>
    <row r="12" spans="2:7" ht="15" x14ac:dyDescent="0.25">
      <c r="B12" s="217"/>
      <c r="C12" s="109" t="s">
        <v>33</v>
      </c>
      <c r="D12" s="110">
        <v>82093</v>
      </c>
      <c r="E12" s="110">
        <v>8997</v>
      </c>
      <c r="F12" s="110">
        <f t="shared" si="1"/>
        <v>738590721</v>
      </c>
      <c r="G12" s="7"/>
    </row>
    <row r="13" spans="2:7" ht="15" x14ac:dyDescent="0.25">
      <c r="B13" s="217"/>
      <c r="C13" s="109" t="s">
        <v>41</v>
      </c>
      <c r="D13" s="110">
        <v>25357.333333333299</v>
      </c>
      <c r="E13" s="110">
        <v>24662</v>
      </c>
      <c r="F13" s="110">
        <f t="shared" si="1"/>
        <v>625362554.66666579</v>
      </c>
      <c r="G13" s="7"/>
    </row>
    <row r="14" spans="2:7" ht="15" x14ac:dyDescent="0.25">
      <c r="B14" s="217"/>
      <c r="C14" s="111" t="s">
        <v>35</v>
      </c>
      <c r="D14" s="112">
        <v>12038.583333333299</v>
      </c>
      <c r="E14" s="6">
        <v>44394</v>
      </c>
      <c r="F14" s="6">
        <f t="shared" si="1"/>
        <v>534440868.49999851</v>
      </c>
      <c r="G14" s="7"/>
    </row>
    <row r="15" spans="2:7" ht="15" x14ac:dyDescent="0.25">
      <c r="B15" s="217"/>
      <c r="C15" s="109" t="s">
        <v>40</v>
      </c>
      <c r="D15" s="110">
        <v>16252.5</v>
      </c>
      <c r="E15" s="110">
        <v>38993</v>
      </c>
      <c r="F15" s="110">
        <f t="shared" si="1"/>
        <v>633733732.5</v>
      </c>
      <c r="G15" s="7"/>
    </row>
    <row r="16" spans="2:7" ht="15" x14ac:dyDescent="0.25">
      <c r="B16" s="217"/>
      <c r="C16" s="111"/>
      <c r="D16" s="112"/>
      <c r="E16" s="6" t="s">
        <v>31</v>
      </c>
      <c r="F16" s="6">
        <f>SUM(F9:F15)</f>
        <v>5477966887.4999971</v>
      </c>
      <c r="G16" s="7"/>
    </row>
    <row r="17" spans="2:7" ht="15" x14ac:dyDescent="0.25">
      <c r="B17" s="217"/>
      <c r="C17" s="111"/>
      <c r="D17" s="112"/>
      <c r="E17" s="6"/>
      <c r="F17" s="6"/>
      <c r="G17" s="7"/>
    </row>
    <row r="18" spans="2:7" ht="15" x14ac:dyDescent="0.25">
      <c r="B18" s="217"/>
      <c r="C18" s="109" t="s">
        <v>38</v>
      </c>
      <c r="D18" s="113">
        <v>81600</v>
      </c>
      <c r="E18" s="6">
        <v>23999</v>
      </c>
      <c r="F18" s="6">
        <f t="shared" ref="F18:F20" si="2">D18*E18</f>
        <v>1958318400</v>
      </c>
      <c r="G18" s="7"/>
    </row>
    <row r="19" spans="2:7" ht="15" x14ac:dyDescent="0.25">
      <c r="B19" s="217"/>
      <c r="C19" s="109" t="s">
        <v>37</v>
      </c>
      <c r="D19" s="110">
        <v>172000</v>
      </c>
      <c r="E19" s="6">
        <v>18999</v>
      </c>
      <c r="F19" s="6">
        <f t="shared" si="2"/>
        <v>3267828000</v>
      </c>
      <c r="G19" s="7"/>
    </row>
    <row r="20" spans="2:7" ht="15" x14ac:dyDescent="0.25">
      <c r="B20" s="217"/>
      <c r="C20" s="109" t="s">
        <v>39</v>
      </c>
      <c r="D20" s="110">
        <v>172000</v>
      </c>
      <c r="E20" s="6">
        <v>21334</v>
      </c>
      <c r="F20" s="6">
        <f t="shared" si="2"/>
        <v>3669448000</v>
      </c>
      <c r="G20" s="7"/>
    </row>
    <row r="21" spans="2:7" x14ac:dyDescent="0.2">
      <c r="B21" s="217"/>
      <c r="C21" s="7"/>
      <c r="D21" s="6"/>
      <c r="E21" s="6" t="s">
        <v>31</v>
      </c>
      <c r="F21" s="6">
        <f>SUM(F18:F20)</f>
        <v>8895594400</v>
      </c>
      <c r="G21" s="7" t="s">
        <v>279</v>
      </c>
    </row>
    <row r="22" spans="2:7" x14ac:dyDescent="0.2">
      <c r="D22" s="1"/>
      <c r="E22" s="1"/>
      <c r="F22" s="1"/>
    </row>
    <row r="23" spans="2:7" x14ac:dyDescent="0.2">
      <c r="D23" s="1"/>
      <c r="E23" s="1"/>
      <c r="F23" s="1"/>
    </row>
    <row r="24" spans="2:7" x14ac:dyDescent="0.2">
      <c r="D24" s="1"/>
      <c r="E24" s="1"/>
      <c r="F24" s="1"/>
    </row>
    <row r="25" spans="2:7" x14ac:dyDescent="0.2">
      <c r="D25" s="1"/>
      <c r="E25" s="1"/>
      <c r="F25" s="1"/>
    </row>
    <row r="26" spans="2:7" x14ac:dyDescent="0.2">
      <c r="B26" s="158" t="s">
        <v>280</v>
      </c>
      <c r="C26" s="7" t="s">
        <v>281</v>
      </c>
      <c r="D26" s="6">
        <f>D3*30*24*30</f>
        <v>194400</v>
      </c>
      <c r="E26" s="6">
        <v>58603</v>
      </c>
      <c r="F26" s="6">
        <f>D26*E26</f>
        <v>11392423200</v>
      </c>
    </row>
    <row r="27" spans="2:7" x14ac:dyDescent="0.2">
      <c r="B27" s="158"/>
      <c r="C27" s="7" t="s">
        <v>282</v>
      </c>
      <c r="D27" s="6">
        <f>D4*30*24*30+D5*15*24*30</f>
        <v>75600</v>
      </c>
      <c r="E27" s="6">
        <v>51000</v>
      </c>
      <c r="F27" s="6">
        <f>D27*E27</f>
        <v>3855600000</v>
      </c>
    </row>
    <row r="28" spans="2:7" x14ac:dyDescent="0.2">
      <c r="B28" s="158"/>
      <c r="C28" s="7"/>
      <c r="D28" s="6"/>
      <c r="E28" s="6" t="s">
        <v>31</v>
      </c>
      <c r="F28" s="6">
        <f>SUM(F26:F27)</f>
        <v>15248023200</v>
      </c>
    </row>
    <row r="31" spans="2:7" x14ac:dyDescent="0.2">
      <c r="B31" s="158" t="s">
        <v>283</v>
      </c>
      <c r="C31" s="7" t="s">
        <v>284</v>
      </c>
      <c r="D31" s="6">
        <v>16600000000</v>
      </c>
      <c r="E31" s="1"/>
      <c r="F31" s="1"/>
    </row>
    <row r="32" spans="2:7" x14ac:dyDescent="0.2">
      <c r="B32" s="158"/>
      <c r="C32" s="158" t="s">
        <v>285</v>
      </c>
      <c r="D32" s="6">
        <v>5477966887.5</v>
      </c>
      <c r="E32" s="1"/>
      <c r="F32" s="1"/>
    </row>
    <row r="33" spans="2:6" x14ac:dyDescent="0.2">
      <c r="B33" s="158"/>
      <c r="C33" s="158"/>
      <c r="D33" s="6">
        <v>8000000000</v>
      </c>
      <c r="E33" s="1"/>
      <c r="F33" s="1"/>
    </row>
    <row r="34" spans="2:6" x14ac:dyDescent="0.2">
      <c r="B34" s="158"/>
      <c r="C34" s="7" t="s">
        <v>48</v>
      </c>
      <c r="D34" s="6">
        <v>15248023200</v>
      </c>
      <c r="E34" s="1"/>
      <c r="F34" s="1"/>
    </row>
    <row r="35" spans="2:6" x14ac:dyDescent="0.2">
      <c r="B35" s="158"/>
      <c r="C35" s="7"/>
      <c r="D35" s="6">
        <f>SUM(D31:D34)</f>
        <v>45325990087.5</v>
      </c>
      <c r="E35" s="1"/>
      <c r="F35" s="1"/>
    </row>
    <row r="36" spans="2:6" x14ac:dyDescent="0.2">
      <c r="D36" s="1"/>
      <c r="E36" s="1"/>
      <c r="F36" s="1"/>
    </row>
    <row r="37" spans="2:6" x14ac:dyDescent="0.2">
      <c r="D37" s="1"/>
      <c r="E37" s="1"/>
      <c r="F37" s="1"/>
    </row>
  </sheetData>
  <mergeCells count="6">
    <mergeCell ref="B2:D2"/>
    <mergeCell ref="B3:B5"/>
    <mergeCell ref="B8:B21"/>
    <mergeCell ref="B26:B28"/>
    <mergeCell ref="B31:B35"/>
    <mergeCell ref="C32:C33"/>
  </mergeCells>
  <phoneticPr fontId="16" type="noConversion"/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9"/>
  <sheetViews>
    <sheetView workbookViewId="0">
      <selection activeCell="B45" sqref="B45:C49"/>
    </sheetView>
  </sheetViews>
  <sheetFormatPr defaultColWidth="9" defaultRowHeight="14.25" outlineLevelRow="2" x14ac:dyDescent="0.2"/>
  <cols>
    <col min="2" max="2" width="20.875" customWidth="1"/>
    <col min="3" max="3" width="17.375" customWidth="1"/>
    <col min="4" max="4" width="15.75" customWidth="1"/>
    <col min="5" max="5" width="18.75" customWidth="1"/>
  </cols>
  <sheetData>
    <row r="1" spans="2:3" x14ac:dyDescent="0.2">
      <c r="B1" t="s">
        <v>55</v>
      </c>
      <c r="C1" s="1" t="s">
        <v>1</v>
      </c>
    </row>
    <row r="2" spans="2:3" hidden="1" outlineLevel="2" x14ac:dyDescent="0.2">
      <c r="B2" t="s">
        <v>171</v>
      </c>
      <c r="C2">
        <v>2</v>
      </c>
    </row>
    <row r="3" spans="2:3" hidden="1" outlineLevel="2" x14ac:dyDescent="0.2">
      <c r="B3" t="s">
        <v>171</v>
      </c>
      <c r="C3">
        <v>1</v>
      </c>
    </row>
    <row r="4" spans="2:3" hidden="1" outlineLevel="2" x14ac:dyDescent="0.2">
      <c r="B4" t="s">
        <v>171</v>
      </c>
      <c r="C4">
        <v>1</v>
      </c>
    </row>
    <row r="5" spans="2:3" hidden="1" outlineLevel="2" x14ac:dyDescent="0.2">
      <c r="B5" t="s">
        <v>171</v>
      </c>
      <c r="C5">
        <v>1</v>
      </c>
    </row>
    <row r="6" spans="2:3" hidden="1" outlineLevel="2" x14ac:dyDescent="0.2">
      <c r="B6" t="s">
        <v>171</v>
      </c>
      <c r="C6">
        <v>2</v>
      </c>
    </row>
    <row r="7" spans="2:3" hidden="1" outlineLevel="2" x14ac:dyDescent="0.2">
      <c r="B7" t="s">
        <v>171</v>
      </c>
      <c r="C7">
        <v>1</v>
      </c>
    </row>
    <row r="8" spans="2:3" hidden="1" outlineLevel="2" x14ac:dyDescent="0.2">
      <c r="B8" t="s">
        <v>171</v>
      </c>
      <c r="C8">
        <v>1</v>
      </c>
    </row>
    <row r="9" spans="2:3" outlineLevel="1" collapsed="1" x14ac:dyDescent="0.2">
      <c r="B9" s="104" t="s">
        <v>286</v>
      </c>
      <c r="C9">
        <f>SUBTOTAL(9,C2:C8)</f>
        <v>9</v>
      </c>
    </row>
    <row r="10" spans="2:3" hidden="1" outlineLevel="2" x14ac:dyDescent="0.2">
      <c r="B10" t="s">
        <v>165</v>
      </c>
      <c r="C10">
        <v>4</v>
      </c>
    </row>
    <row r="11" spans="2:3" hidden="1" outlineLevel="2" x14ac:dyDescent="0.2">
      <c r="B11" t="s">
        <v>165</v>
      </c>
      <c r="C11">
        <v>5</v>
      </c>
    </row>
    <row r="12" spans="2:3" hidden="1" outlineLevel="2" x14ac:dyDescent="0.2">
      <c r="B12" t="s">
        <v>165</v>
      </c>
      <c r="C12">
        <v>1</v>
      </c>
    </row>
    <row r="13" spans="2:3" hidden="1" outlineLevel="2" x14ac:dyDescent="0.2">
      <c r="B13" t="s">
        <v>165</v>
      </c>
      <c r="C13">
        <v>5</v>
      </c>
    </row>
    <row r="14" spans="2:3" hidden="1" outlineLevel="2" x14ac:dyDescent="0.2">
      <c r="B14" t="s">
        <v>165</v>
      </c>
      <c r="C14">
        <v>4</v>
      </c>
    </row>
    <row r="15" spans="2:3" hidden="1" outlineLevel="2" x14ac:dyDescent="0.2">
      <c r="B15" t="s">
        <v>165</v>
      </c>
      <c r="C15">
        <v>5</v>
      </c>
    </row>
    <row r="16" spans="2:3" hidden="1" outlineLevel="2" x14ac:dyDescent="0.2">
      <c r="B16" t="s">
        <v>165</v>
      </c>
      <c r="C16">
        <v>5</v>
      </c>
    </row>
    <row r="17" spans="2:3" outlineLevel="1" collapsed="1" x14ac:dyDescent="0.2">
      <c r="B17" s="104" t="s">
        <v>287</v>
      </c>
      <c r="C17">
        <f>SUBTOTAL(9,C10:C16)</f>
        <v>29</v>
      </c>
    </row>
    <row r="18" spans="2:3" hidden="1" outlineLevel="2" x14ac:dyDescent="0.2">
      <c r="B18" t="s">
        <v>166</v>
      </c>
      <c r="C18">
        <v>1</v>
      </c>
    </row>
    <row r="19" spans="2:3" hidden="1" outlineLevel="2" x14ac:dyDescent="0.2">
      <c r="B19" t="s">
        <v>166</v>
      </c>
      <c r="C19">
        <v>1</v>
      </c>
    </row>
    <row r="20" spans="2:3" hidden="1" outlineLevel="2" x14ac:dyDescent="0.2">
      <c r="B20" t="s">
        <v>166</v>
      </c>
      <c r="C20">
        <v>1</v>
      </c>
    </row>
    <row r="21" spans="2:3" hidden="1" outlineLevel="2" x14ac:dyDescent="0.2">
      <c r="B21" t="s">
        <v>166</v>
      </c>
      <c r="C21">
        <v>1</v>
      </c>
    </row>
    <row r="22" spans="2:3" hidden="1" outlineLevel="2" x14ac:dyDescent="0.2">
      <c r="B22" t="s">
        <v>166</v>
      </c>
      <c r="C22">
        <v>1</v>
      </c>
    </row>
    <row r="23" spans="2:3" hidden="1" outlineLevel="2" x14ac:dyDescent="0.2">
      <c r="B23" t="s">
        <v>166</v>
      </c>
      <c r="C23">
        <v>1</v>
      </c>
    </row>
    <row r="24" spans="2:3" outlineLevel="1" collapsed="1" x14ac:dyDescent="0.2">
      <c r="B24" s="104" t="s">
        <v>288</v>
      </c>
      <c r="C24">
        <f>SUBTOTAL(9,C18:C23)</f>
        <v>6</v>
      </c>
    </row>
    <row r="25" spans="2:3" hidden="1" outlineLevel="2" x14ac:dyDescent="0.2">
      <c r="B25" t="s">
        <v>172</v>
      </c>
      <c r="C25">
        <v>1</v>
      </c>
    </row>
    <row r="26" spans="2:3" hidden="1" outlineLevel="2" x14ac:dyDescent="0.2">
      <c r="B26" t="s">
        <v>172</v>
      </c>
      <c r="C26">
        <v>1</v>
      </c>
    </row>
    <row r="27" spans="2:3" hidden="1" outlineLevel="2" x14ac:dyDescent="0.2">
      <c r="B27" t="s">
        <v>172</v>
      </c>
      <c r="C27">
        <v>1</v>
      </c>
    </row>
    <row r="28" spans="2:3" hidden="1" outlineLevel="2" x14ac:dyDescent="0.2">
      <c r="B28" t="s">
        <v>172</v>
      </c>
      <c r="C28">
        <v>1</v>
      </c>
    </row>
    <row r="29" spans="2:3" hidden="1" outlineLevel="2" x14ac:dyDescent="0.2">
      <c r="B29" t="s">
        <v>172</v>
      </c>
      <c r="C29">
        <v>1</v>
      </c>
    </row>
    <row r="30" spans="2:3" hidden="1" outlineLevel="2" x14ac:dyDescent="0.2">
      <c r="B30" t="s">
        <v>172</v>
      </c>
      <c r="C30">
        <v>1</v>
      </c>
    </row>
    <row r="31" spans="2:3" outlineLevel="1" collapsed="1" x14ac:dyDescent="0.2">
      <c r="B31" s="104" t="s">
        <v>289</v>
      </c>
      <c r="C31">
        <f>SUBTOTAL(9,C25:C30)</f>
        <v>6</v>
      </c>
    </row>
    <row r="32" spans="2:3" x14ac:dyDescent="0.2">
      <c r="B32" s="104" t="s">
        <v>74</v>
      </c>
      <c r="C32">
        <f>SUBTOTAL(9,C2:C30)</f>
        <v>50</v>
      </c>
    </row>
    <row r="41" spans="2:8" x14ac:dyDescent="0.2">
      <c r="B41" s="104" t="s">
        <v>286</v>
      </c>
      <c r="C41" s="1">
        <v>9</v>
      </c>
      <c r="D41" s="1">
        <v>94699975</v>
      </c>
      <c r="E41" s="1">
        <f>C41*D41</f>
        <v>852299775</v>
      </c>
      <c r="F41" s="1"/>
      <c r="G41" s="1"/>
      <c r="H41" s="1"/>
    </row>
    <row r="42" spans="2:8" x14ac:dyDescent="0.2">
      <c r="B42" s="104" t="s">
        <v>287</v>
      </c>
      <c r="C42" s="1">
        <v>29</v>
      </c>
      <c r="D42" s="1">
        <v>24998998</v>
      </c>
      <c r="E42" s="1">
        <f t="shared" ref="E42:E49" si="0">C42*D42</f>
        <v>724970942</v>
      </c>
      <c r="F42" s="1"/>
      <c r="G42" s="1"/>
      <c r="H42" s="1"/>
    </row>
    <row r="43" spans="2:8" x14ac:dyDescent="0.2">
      <c r="B43" s="104" t="s">
        <v>288</v>
      </c>
      <c r="C43" s="1">
        <v>6</v>
      </c>
      <c r="D43" s="1">
        <v>72899820</v>
      </c>
      <c r="E43" s="1">
        <f t="shared" si="0"/>
        <v>437398920</v>
      </c>
      <c r="F43" s="1"/>
      <c r="G43" s="1"/>
      <c r="H43" s="1"/>
    </row>
    <row r="44" spans="2:8" x14ac:dyDescent="0.2">
      <c r="B44" s="104" t="s">
        <v>289</v>
      </c>
      <c r="C44" s="1">
        <v>6</v>
      </c>
      <c r="D44" s="1">
        <v>49999999</v>
      </c>
      <c r="E44" s="1">
        <f t="shared" si="0"/>
        <v>299999994</v>
      </c>
      <c r="F44" s="1"/>
      <c r="G44" s="1"/>
      <c r="H44" s="1"/>
    </row>
    <row r="45" spans="2:8" ht="15" x14ac:dyDescent="0.25">
      <c r="B45" s="105" t="s">
        <v>43</v>
      </c>
      <c r="C45" s="106">
        <v>216000</v>
      </c>
      <c r="D45" s="1">
        <v>0</v>
      </c>
      <c r="E45" s="1">
        <f t="shared" si="0"/>
        <v>0</v>
      </c>
      <c r="F45" s="1"/>
      <c r="G45" s="1"/>
      <c r="H45" s="1"/>
    </row>
    <row r="46" spans="2:8" ht="15" x14ac:dyDescent="0.25">
      <c r="B46" s="105" t="s">
        <v>44</v>
      </c>
      <c r="C46" s="106">
        <v>216000</v>
      </c>
      <c r="D46" s="1">
        <v>0</v>
      </c>
      <c r="E46" s="1">
        <f t="shared" si="0"/>
        <v>0</v>
      </c>
      <c r="F46" s="1"/>
      <c r="G46" s="1"/>
      <c r="H46" s="1"/>
    </row>
    <row r="47" spans="2:8" ht="15" x14ac:dyDescent="0.25">
      <c r="B47" s="107" t="s">
        <v>69</v>
      </c>
      <c r="C47" s="108">
        <v>72000</v>
      </c>
      <c r="D47" s="1">
        <v>0</v>
      </c>
      <c r="E47" s="1">
        <f t="shared" si="0"/>
        <v>0</v>
      </c>
      <c r="F47" s="1"/>
      <c r="G47" s="1"/>
      <c r="H47" s="1"/>
    </row>
    <row r="48" spans="2:8" ht="15" x14ac:dyDescent="0.25">
      <c r="B48" s="107" t="s">
        <v>38</v>
      </c>
      <c r="C48" s="108">
        <v>144000</v>
      </c>
      <c r="D48" s="1">
        <v>0</v>
      </c>
      <c r="E48" s="1">
        <f t="shared" si="0"/>
        <v>0</v>
      </c>
      <c r="F48" s="1"/>
      <c r="G48" s="1"/>
      <c r="H48" s="1"/>
    </row>
    <row r="49" spans="2:8" ht="15" x14ac:dyDescent="0.25">
      <c r="B49" s="107" t="s">
        <v>72</v>
      </c>
      <c r="C49" s="108">
        <v>72000</v>
      </c>
      <c r="D49" s="1">
        <v>8886</v>
      </c>
      <c r="E49" s="1">
        <f t="shared" si="0"/>
        <v>639792000</v>
      </c>
      <c r="F49" s="1"/>
      <c r="G49" s="1"/>
      <c r="H49" s="1"/>
    </row>
    <row r="50" spans="2:8" x14ac:dyDescent="0.2">
      <c r="C50" s="1"/>
      <c r="D50" s="1"/>
      <c r="E50" s="1"/>
      <c r="F50" s="1"/>
      <c r="G50" s="1"/>
      <c r="H50" s="1"/>
    </row>
    <row r="51" spans="2:8" x14ac:dyDescent="0.2">
      <c r="C51" s="1"/>
      <c r="D51" s="1"/>
      <c r="E51" s="1"/>
      <c r="F51" s="1"/>
      <c r="G51" s="1"/>
      <c r="H51" s="1"/>
    </row>
    <row r="52" spans="2:8" x14ac:dyDescent="0.2">
      <c r="C52" s="1"/>
      <c r="D52" s="1"/>
      <c r="E52" s="1"/>
      <c r="F52" s="1"/>
      <c r="G52" s="1"/>
      <c r="H52" s="1"/>
    </row>
    <row r="53" spans="2:8" x14ac:dyDescent="0.2">
      <c r="C53" s="1"/>
      <c r="D53" s="1"/>
      <c r="E53" s="1"/>
      <c r="F53" s="1"/>
      <c r="G53" s="1"/>
      <c r="H53" s="1"/>
    </row>
    <row r="54" spans="2:8" x14ac:dyDescent="0.2">
      <c r="C54" s="1"/>
      <c r="D54" s="1"/>
      <c r="E54" s="1"/>
      <c r="F54" s="1"/>
      <c r="G54" s="1"/>
      <c r="H54" s="1"/>
    </row>
    <row r="55" spans="2:8" x14ac:dyDescent="0.2">
      <c r="C55" s="1"/>
      <c r="D55" s="1"/>
      <c r="E55" s="1"/>
      <c r="F55" s="1"/>
      <c r="G55" s="1"/>
      <c r="H55" s="1"/>
    </row>
    <row r="56" spans="2:8" x14ac:dyDescent="0.2">
      <c r="C56" s="1"/>
      <c r="D56" s="1"/>
      <c r="E56" s="1"/>
      <c r="F56" s="1"/>
      <c r="G56" s="1"/>
      <c r="H56" s="1"/>
    </row>
    <row r="57" spans="2:8" x14ac:dyDescent="0.2">
      <c r="C57" s="1"/>
      <c r="D57" s="1"/>
      <c r="E57" s="1"/>
      <c r="F57" s="1"/>
      <c r="G57" s="1"/>
      <c r="H57" s="1"/>
    </row>
    <row r="58" spans="2:8" x14ac:dyDescent="0.2">
      <c r="C58" s="1"/>
      <c r="D58" s="1"/>
      <c r="E58" s="1"/>
      <c r="F58" s="1"/>
      <c r="G58" s="1"/>
      <c r="H58" s="1"/>
    </row>
    <row r="59" spans="2:8" x14ac:dyDescent="0.2">
      <c r="C59" s="1"/>
      <c r="D59" s="1"/>
      <c r="E59" s="1"/>
      <c r="F59" s="1"/>
      <c r="G59" s="1"/>
      <c r="H59" s="1"/>
    </row>
  </sheetData>
  <sortState ref="B2:C27">
    <sortCondition ref="B2:B27"/>
  </sortState>
  <phoneticPr fontId="16" type="noConversion"/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29" sqref="E29"/>
    </sheetView>
  </sheetViews>
  <sheetFormatPr defaultColWidth="9" defaultRowHeight="14.25" x14ac:dyDescent="0.2"/>
  <cols>
    <col min="3" max="3" width="10" customWidth="1"/>
    <col min="4" max="5" width="14.125" customWidth="1"/>
    <col min="7" max="7" width="18.625" customWidth="1"/>
    <col min="10" max="10" width="14.625" customWidth="1"/>
  </cols>
  <sheetData>
    <row r="1" spans="1:10" x14ac:dyDescent="0.2">
      <c r="A1" t="s">
        <v>44</v>
      </c>
      <c r="B1">
        <v>8399</v>
      </c>
      <c r="C1">
        <v>100</v>
      </c>
      <c r="D1">
        <f>B1*C1</f>
        <v>839900</v>
      </c>
      <c r="G1" t="s">
        <v>151</v>
      </c>
      <c r="H1">
        <v>600</v>
      </c>
      <c r="I1">
        <v>27052</v>
      </c>
      <c r="J1" s="1">
        <f>H1*I1</f>
        <v>16231200</v>
      </c>
    </row>
    <row r="2" spans="1:10" x14ac:dyDescent="0.2">
      <c r="A2" t="s">
        <v>43</v>
      </c>
      <c r="B2">
        <v>8328</v>
      </c>
      <c r="C2">
        <v>100</v>
      </c>
      <c r="D2">
        <f t="shared" ref="D2:D5" si="0">B2*C2</f>
        <v>832800</v>
      </c>
    </row>
    <row r="3" spans="1:10" x14ac:dyDescent="0.2">
      <c r="A3" t="s">
        <v>69</v>
      </c>
      <c r="B3">
        <v>32516</v>
      </c>
      <c r="C3">
        <v>100</v>
      </c>
      <c r="D3">
        <f t="shared" si="0"/>
        <v>3251600</v>
      </c>
    </row>
    <row r="4" spans="1:10" x14ac:dyDescent="0.2">
      <c r="A4" t="s">
        <v>38</v>
      </c>
      <c r="B4">
        <v>16000</v>
      </c>
      <c r="C4">
        <v>100</v>
      </c>
      <c r="D4">
        <f t="shared" si="0"/>
        <v>1600000</v>
      </c>
    </row>
    <row r="5" spans="1:10" x14ac:dyDescent="0.2">
      <c r="B5">
        <v>56000</v>
      </c>
      <c r="C5">
        <v>60</v>
      </c>
      <c r="D5">
        <f t="shared" si="0"/>
        <v>3360000</v>
      </c>
    </row>
    <row r="6" spans="1:10" x14ac:dyDescent="0.2">
      <c r="D6" s="1">
        <f>SUM(D1:D5)</f>
        <v>9884300</v>
      </c>
    </row>
    <row r="15" spans="1:10" x14ac:dyDescent="0.2">
      <c r="D15" s="1">
        <f>J1-D6</f>
        <v>6346900</v>
      </c>
      <c r="E15" s="1">
        <f>D15*24*30</f>
        <v>4569768000</v>
      </c>
    </row>
  </sheetData>
  <phoneticPr fontId="1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A28" sqref="A28"/>
    </sheetView>
  </sheetViews>
  <sheetFormatPr defaultColWidth="9" defaultRowHeight="14.25" x14ac:dyDescent="0.2"/>
  <cols>
    <col min="3" max="4" width="9" style="1"/>
    <col min="5" max="5" width="18.625" style="1" customWidth="1"/>
  </cols>
  <sheetData>
    <row r="2" spans="2:5" x14ac:dyDescent="0.2">
      <c r="B2" t="s">
        <v>35</v>
      </c>
      <c r="C2" s="1">
        <v>0</v>
      </c>
      <c r="D2" s="1">
        <v>100</v>
      </c>
      <c r="E2" s="1">
        <f>C2*D2</f>
        <v>0</v>
      </c>
    </row>
    <row r="3" spans="2:5" x14ac:dyDescent="0.2">
      <c r="B3" t="s">
        <v>38</v>
      </c>
      <c r="C3" s="1">
        <v>16998</v>
      </c>
      <c r="D3" s="1">
        <v>100</v>
      </c>
      <c r="E3" s="1">
        <f t="shared" ref="E3:E7" si="0">C3*D3</f>
        <v>1699800</v>
      </c>
    </row>
    <row r="4" spans="2:5" x14ac:dyDescent="0.2">
      <c r="B4" t="s">
        <v>70</v>
      </c>
      <c r="C4" s="1">
        <v>0</v>
      </c>
      <c r="D4" s="1">
        <v>100</v>
      </c>
      <c r="E4" s="1">
        <f t="shared" si="0"/>
        <v>0</v>
      </c>
    </row>
    <row r="5" spans="2:5" x14ac:dyDescent="0.2">
      <c r="B5" t="s">
        <v>72</v>
      </c>
      <c r="C5" s="1">
        <v>0</v>
      </c>
      <c r="D5" s="1">
        <v>100</v>
      </c>
      <c r="E5" s="1">
        <f t="shared" si="0"/>
        <v>0</v>
      </c>
    </row>
    <row r="6" spans="2:5" x14ac:dyDescent="0.2">
      <c r="B6" t="s">
        <v>48</v>
      </c>
      <c r="C6" s="1">
        <v>58000</v>
      </c>
      <c r="D6" s="1">
        <v>60</v>
      </c>
      <c r="E6" s="1">
        <f t="shared" si="0"/>
        <v>3480000</v>
      </c>
    </row>
    <row r="7" spans="2:5" x14ac:dyDescent="0.2">
      <c r="B7" t="s">
        <v>187</v>
      </c>
      <c r="C7" s="1">
        <v>30000</v>
      </c>
      <c r="D7" s="1">
        <v>300</v>
      </c>
      <c r="E7" s="1">
        <f t="shared" si="0"/>
        <v>9000000</v>
      </c>
    </row>
    <row r="8" spans="2:5" x14ac:dyDescent="0.2">
      <c r="E8" s="1">
        <f>E7-E6</f>
        <v>5520000</v>
      </c>
    </row>
    <row r="9" spans="2:5" x14ac:dyDescent="0.2">
      <c r="E9" s="1">
        <f>E8*24*30</f>
        <v>3974400000</v>
      </c>
    </row>
  </sheetData>
  <phoneticPr fontId="16" type="noConversion"/>
  <pageMargins left="0.69930555555555596" right="0.69930555555555596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3"/>
  <sheetViews>
    <sheetView topLeftCell="A52" workbookViewId="0">
      <selection activeCell="E49" sqref="E49"/>
    </sheetView>
  </sheetViews>
  <sheetFormatPr defaultColWidth="9" defaultRowHeight="14.25" outlineLevelRow="2" x14ac:dyDescent="0.2"/>
  <cols>
    <col min="2" max="2" width="23.875" customWidth="1"/>
    <col min="3" max="5" width="24.5" customWidth="1"/>
    <col min="6" max="6" width="13.125" customWidth="1"/>
    <col min="7" max="8" width="20.625" customWidth="1"/>
    <col min="9" max="9" width="20.25" customWidth="1"/>
    <col min="10" max="10" width="13.875" customWidth="1"/>
    <col min="11" max="11" width="9" style="79"/>
    <col min="12" max="12" width="15.75" customWidth="1"/>
  </cols>
  <sheetData>
    <row r="2" spans="2:5" x14ac:dyDescent="0.2">
      <c r="B2" t="s">
        <v>55</v>
      </c>
      <c r="C2" t="s">
        <v>1</v>
      </c>
    </row>
    <row r="3" spans="2:5" hidden="1" outlineLevel="2" x14ac:dyDescent="0.2">
      <c r="B3" s="37" t="s">
        <v>76</v>
      </c>
      <c r="C3" s="43">
        <f t="shared" ref="C3:C4" si="0">100*24*30</f>
        <v>72000</v>
      </c>
      <c r="D3" s="80"/>
      <c r="E3" s="80"/>
    </row>
    <row r="4" spans="2:5" hidden="1" outlineLevel="2" x14ac:dyDescent="0.2">
      <c r="B4" s="37" t="s">
        <v>76</v>
      </c>
      <c r="C4" s="43">
        <f t="shared" si="0"/>
        <v>72000</v>
      </c>
      <c r="D4" s="80"/>
      <c r="E4" s="80"/>
    </row>
    <row r="5" spans="2:5" outlineLevel="1" collapsed="1" x14ac:dyDescent="0.2">
      <c r="B5" s="26" t="s">
        <v>290</v>
      </c>
      <c r="C5" s="43">
        <f>SUBTOTAL(9,C3:C4)</f>
        <v>144000</v>
      </c>
      <c r="D5" s="80"/>
      <c r="E5" s="80"/>
    </row>
    <row r="6" spans="2:5" ht="15" hidden="1" outlineLevel="2" x14ac:dyDescent="0.25">
      <c r="B6" s="31" t="s">
        <v>24</v>
      </c>
      <c r="C6" s="43">
        <f>100*24*30</f>
        <v>72000</v>
      </c>
      <c r="D6" s="80"/>
      <c r="E6" s="80"/>
    </row>
    <row r="7" spans="2:5" ht="15" outlineLevel="1" collapsed="1" x14ac:dyDescent="0.25">
      <c r="B7" s="33" t="s">
        <v>291</v>
      </c>
      <c r="C7" s="43">
        <f>SUBTOTAL(9,C6:C6)</f>
        <v>72000</v>
      </c>
      <c r="D7" s="80"/>
      <c r="E7" s="80"/>
    </row>
    <row r="8" spans="2:5" ht="15" hidden="1" outlineLevel="2" x14ac:dyDescent="0.25">
      <c r="B8" s="32" t="s">
        <v>77</v>
      </c>
      <c r="C8" s="43">
        <f t="shared" ref="C8:C9" si="1">100*24*30</f>
        <v>72000</v>
      </c>
      <c r="D8" s="80"/>
      <c r="E8" s="80"/>
    </row>
    <row r="9" spans="2:5" ht="15" hidden="1" outlineLevel="2" x14ac:dyDescent="0.25">
      <c r="B9" s="32" t="s">
        <v>77</v>
      </c>
      <c r="C9" s="43">
        <f t="shared" si="1"/>
        <v>72000</v>
      </c>
      <c r="D9" s="80"/>
      <c r="E9" s="80"/>
    </row>
    <row r="10" spans="2:5" ht="15" outlineLevel="1" collapsed="1" x14ac:dyDescent="0.25">
      <c r="B10" s="81" t="s">
        <v>292</v>
      </c>
      <c r="C10" s="43">
        <f>SUBTOTAL(9,C8:C9)</f>
        <v>144000</v>
      </c>
      <c r="D10" s="80"/>
      <c r="E10" s="80"/>
    </row>
    <row r="11" spans="2:5" ht="15" hidden="1" outlineLevel="2" x14ac:dyDescent="0.25">
      <c r="B11" s="32" t="s">
        <v>78</v>
      </c>
      <c r="C11" s="43">
        <f>100*24*30</f>
        <v>72000</v>
      </c>
      <c r="D11" s="80"/>
      <c r="E11" s="80"/>
    </row>
    <row r="12" spans="2:5" ht="15" hidden="1" outlineLevel="2" x14ac:dyDescent="0.25">
      <c r="B12" s="32" t="s">
        <v>78</v>
      </c>
      <c r="C12" s="43">
        <f>100*24*30</f>
        <v>72000</v>
      </c>
      <c r="D12" s="80"/>
      <c r="E12" s="80"/>
    </row>
    <row r="13" spans="2:5" ht="15" outlineLevel="1" collapsed="1" x14ac:dyDescent="0.25">
      <c r="B13" s="81" t="s">
        <v>293</v>
      </c>
      <c r="C13" s="43">
        <f>SUBTOTAL(9,C11:C12)</f>
        <v>144000</v>
      </c>
      <c r="D13" s="80"/>
      <c r="E13" s="80"/>
    </row>
    <row r="14" spans="2:5" ht="15" hidden="1" outlineLevel="2" x14ac:dyDescent="0.25">
      <c r="B14" s="32" t="s">
        <v>80</v>
      </c>
      <c r="C14" s="43">
        <f t="shared" ref="C14:C16" si="2">100*24*30</f>
        <v>72000</v>
      </c>
      <c r="D14" s="80"/>
      <c r="E14" s="80"/>
    </row>
    <row r="15" spans="2:5" ht="15" hidden="1" outlineLevel="2" x14ac:dyDescent="0.25">
      <c r="B15" s="32" t="s">
        <v>80</v>
      </c>
      <c r="C15" s="43">
        <f t="shared" si="2"/>
        <v>72000</v>
      </c>
      <c r="D15" s="80"/>
      <c r="E15" s="80"/>
    </row>
    <row r="16" spans="2:5" ht="15" hidden="1" outlineLevel="2" x14ac:dyDescent="0.25">
      <c r="B16" s="32" t="s">
        <v>80</v>
      </c>
      <c r="C16" s="43">
        <f t="shared" si="2"/>
        <v>72000</v>
      </c>
      <c r="D16" s="80"/>
      <c r="E16" s="80"/>
    </row>
    <row r="17" spans="2:5" ht="15" outlineLevel="1" collapsed="1" x14ac:dyDescent="0.25">
      <c r="B17" s="81" t="s">
        <v>294</v>
      </c>
      <c r="C17" s="43">
        <f>SUBTOTAL(9,C14:C16)</f>
        <v>216000</v>
      </c>
      <c r="D17" s="80"/>
      <c r="E17" s="80"/>
    </row>
    <row r="18" spans="2:5" ht="15" hidden="1" outlineLevel="2" x14ac:dyDescent="0.25">
      <c r="B18" s="32" t="s">
        <v>82</v>
      </c>
      <c r="C18" s="43">
        <f t="shared" ref="C18:C20" si="3">100*24*30</f>
        <v>72000</v>
      </c>
      <c r="D18" s="80"/>
      <c r="E18" s="80"/>
    </row>
    <row r="19" spans="2:5" ht="15" hidden="1" outlineLevel="2" x14ac:dyDescent="0.25">
      <c r="B19" s="32" t="s">
        <v>82</v>
      </c>
      <c r="C19" s="43">
        <f t="shared" si="3"/>
        <v>72000</v>
      </c>
      <c r="D19" s="80"/>
      <c r="E19" s="80"/>
    </row>
    <row r="20" spans="2:5" ht="15" hidden="1" outlineLevel="2" x14ac:dyDescent="0.25">
      <c r="B20" s="32" t="s">
        <v>82</v>
      </c>
      <c r="C20" s="43">
        <f t="shared" si="3"/>
        <v>72000</v>
      </c>
      <c r="D20" s="80"/>
      <c r="E20" s="80"/>
    </row>
    <row r="21" spans="2:5" ht="15" outlineLevel="1" collapsed="1" x14ac:dyDescent="0.25">
      <c r="B21" s="81" t="s">
        <v>295</v>
      </c>
      <c r="C21" s="43">
        <f>SUBTOTAL(9,C18:C20)</f>
        <v>216000</v>
      </c>
      <c r="D21" s="80"/>
      <c r="E21" s="80"/>
    </row>
    <row r="22" spans="2:5" hidden="1" outlineLevel="2" x14ac:dyDescent="0.2">
      <c r="B22" s="37" t="s">
        <v>83</v>
      </c>
      <c r="C22" s="43">
        <f t="shared" ref="C22:C23" si="4">100*24*30</f>
        <v>72000</v>
      </c>
      <c r="D22" s="80"/>
      <c r="E22" s="80"/>
    </row>
    <row r="23" spans="2:5" hidden="1" outlineLevel="2" x14ac:dyDescent="0.2">
      <c r="B23" s="37" t="s">
        <v>83</v>
      </c>
      <c r="C23" s="43">
        <f t="shared" si="4"/>
        <v>72000</v>
      </c>
      <c r="D23" s="80"/>
      <c r="E23" s="80"/>
    </row>
    <row r="24" spans="2:5" outlineLevel="1" collapsed="1" x14ac:dyDescent="0.2">
      <c r="B24" s="38" t="s">
        <v>296</v>
      </c>
      <c r="C24" s="43">
        <f>SUBTOTAL(9,C22:C23)</f>
        <v>144000</v>
      </c>
      <c r="D24" s="80"/>
      <c r="E24" s="80"/>
    </row>
    <row r="25" spans="2:5" ht="15" hidden="1" outlineLevel="2" x14ac:dyDescent="0.25">
      <c r="B25" s="31" t="s">
        <v>57</v>
      </c>
      <c r="C25" s="43">
        <f>100*24*30</f>
        <v>72000</v>
      </c>
      <c r="D25" s="80"/>
      <c r="E25" s="80"/>
    </row>
    <row r="26" spans="2:5" ht="15" outlineLevel="1" collapsed="1" x14ac:dyDescent="0.25">
      <c r="B26" s="33" t="s">
        <v>297</v>
      </c>
      <c r="C26" s="43">
        <f t="shared" ref="C26" si="5">SUBTOTAL(9,C25:C25)</f>
        <v>72000</v>
      </c>
      <c r="D26" s="80"/>
      <c r="E26" s="80"/>
    </row>
    <row r="27" spans="2:5" ht="15" hidden="1" outlineLevel="2" x14ac:dyDescent="0.25">
      <c r="B27" s="32" t="s">
        <v>59</v>
      </c>
      <c r="C27" s="43">
        <f t="shared" ref="C27" si="6">100*24*30</f>
        <v>72000</v>
      </c>
      <c r="D27" s="80"/>
      <c r="E27" s="80"/>
    </row>
    <row r="28" spans="2:5" ht="15" outlineLevel="1" collapsed="1" x14ac:dyDescent="0.25">
      <c r="B28" s="81" t="s">
        <v>298</v>
      </c>
      <c r="C28" s="43">
        <f t="shared" ref="C28" si="7">SUBTOTAL(9,C27:C27)</f>
        <v>72000</v>
      </c>
      <c r="D28" s="80"/>
      <c r="E28" s="80"/>
    </row>
    <row r="29" spans="2:5" ht="15" hidden="1" outlineLevel="2" x14ac:dyDescent="0.25">
      <c r="B29" s="32" t="s">
        <v>60</v>
      </c>
      <c r="C29" s="43">
        <f>100*24*30</f>
        <v>72000</v>
      </c>
      <c r="D29" s="80"/>
      <c r="E29" s="80"/>
    </row>
    <row r="30" spans="2:5" ht="15" outlineLevel="1" collapsed="1" x14ac:dyDescent="0.25">
      <c r="B30" s="81" t="s">
        <v>299</v>
      </c>
      <c r="C30" s="43">
        <f>SUBTOTAL(9,C29:C29)</f>
        <v>72000</v>
      </c>
      <c r="D30" s="80"/>
      <c r="E30" s="80"/>
    </row>
    <row r="31" spans="2:5" ht="15" hidden="1" outlineLevel="2" x14ac:dyDescent="0.25">
      <c r="B31" s="31" t="s">
        <v>62</v>
      </c>
      <c r="C31" s="43">
        <f>100*24*30</f>
        <v>72000</v>
      </c>
      <c r="D31" s="80"/>
      <c r="E31" s="80"/>
    </row>
    <row r="32" spans="2:5" ht="15" outlineLevel="1" collapsed="1" x14ac:dyDescent="0.25">
      <c r="B32" s="33" t="s">
        <v>300</v>
      </c>
      <c r="C32" s="43">
        <f>SUBTOTAL(9,C31:C31)</f>
        <v>72000</v>
      </c>
      <c r="D32" s="80"/>
      <c r="E32" s="80"/>
    </row>
    <row r="33" spans="2:12" ht="15" hidden="1" outlineLevel="2" x14ac:dyDescent="0.25">
      <c r="B33" s="32" t="s">
        <v>85</v>
      </c>
      <c r="C33" s="43">
        <f t="shared" ref="C33:C34" si="8">100*24*30</f>
        <v>72000</v>
      </c>
      <c r="D33" s="80"/>
      <c r="E33" s="80"/>
    </row>
    <row r="34" spans="2:12" ht="15" hidden="1" outlineLevel="2" x14ac:dyDescent="0.25">
      <c r="B34" s="31" t="s">
        <v>85</v>
      </c>
      <c r="C34" s="43">
        <f t="shared" si="8"/>
        <v>72000</v>
      </c>
      <c r="D34" s="80"/>
      <c r="E34" s="80"/>
    </row>
    <row r="35" spans="2:12" ht="15" outlineLevel="1" collapsed="1" x14ac:dyDescent="0.25">
      <c r="B35" s="33" t="s">
        <v>301</v>
      </c>
      <c r="C35" s="43">
        <f>SUBTOTAL(9,C33:C34)</f>
        <v>144000</v>
      </c>
      <c r="D35" s="80"/>
      <c r="E35" s="80"/>
    </row>
    <row r="36" spans="2:12" hidden="1" outlineLevel="2" x14ac:dyDescent="0.2">
      <c r="B36" s="37" t="s">
        <v>86</v>
      </c>
      <c r="C36" s="43">
        <f>100*24*30</f>
        <v>72000</v>
      </c>
      <c r="D36" s="80"/>
      <c r="E36" s="80"/>
    </row>
    <row r="37" spans="2:12" hidden="1" outlineLevel="2" x14ac:dyDescent="0.2">
      <c r="B37" s="37" t="s">
        <v>86</v>
      </c>
      <c r="C37" s="43">
        <f>100*24*30</f>
        <v>72000</v>
      </c>
      <c r="D37" s="80"/>
      <c r="E37" s="80"/>
    </row>
    <row r="38" spans="2:12" outlineLevel="1" collapsed="1" x14ac:dyDescent="0.2">
      <c r="B38" s="82" t="s">
        <v>302</v>
      </c>
      <c r="C38" s="80">
        <f>SUBTOTAL(9,C36:C37)</f>
        <v>144000</v>
      </c>
      <c r="D38" s="80"/>
      <c r="E38" s="80"/>
    </row>
    <row r="39" spans="2:12" x14ac:dyDescent="0.2">
      <c r="B39" s="82" t="s">
        <v>74</v>
      </c>
      <c r="C39" s="80">
        <f>SUBTOTAL(9,C3:C37)</f>
        <v>1656000</v>
      </c>
      <c r="D39" s="80"/>
      <c r="E39" s="80"/>
    </row>
    <row r="47" spans="2:12" x14ac:dyDescent="0.2">
      <c r="B47" s="83" t="s">
        <v>55</v>
      </c>
      <c r="C47" s="83" t="s">
        <v>303</v>
      </c>
      <c r="D47" s="83" t="s">
        <v>304</v>
      </c>
      <c r="E47" s="83" t="s">
        <v>305</v>
      </c>
      <c r="F47" s="83" t="s">
        <v>257</v>
      </c>
      <c r="G47" s="83" t="s">
        <v>306</v>
      </c>
      <c r="H47" s="83" t="s">
        <v>307</v>
      </c>
      <c r="I47" s="89" t="s">
        <v>308</v>
      </c>
      <c r="J47" s="89" t="s">
        <v>285</v>
      </c>
      <c r="K47" s="90"/>
      <c r="L47" s="23"/>
    </row>
    <row r="48" spans="2:12" ht="15" x14ac:dyDescent="0.25">
      <c r="B48" s="218" t="s">
        <v>7</v>
      </c>
      <c r="C48" s="84">
        <v>144000</v>
      </c>
      <c r="D48" s="84">
        <v>5</v>
      </c>
      <c r="E48" s="84">
        <f>C48*D48</f>
        <v>720000</v>
      </c>
      <c r="F48" s="85">
        <v>290000</v>
      </c>
      <c r="G48" s="86">
        <f>E48-F48</f>
        <v>430000</v>
      </c>
      <c r="H48" s="86">
        <f>200*24*30</f>
        <v>144000</v>
      </c>
      <c r="I48" s="91">
        <f>G48/H48</f>
        <v>2.9861111111111112</v>
      </c>
      <c r="J48" s="92" t="s">
        <v>33</v>
      </c>
      <c r="K48" s="93">
        <v>72000</v>
      </c>
      <c r="L48" s="94">
        <f>K48*I48</f>
        <v>215000</v>
      </c>
    </row>
    <row r="49" spans="2:12" ht="15" x14ac:dyDescent="0.25">
      <c r="B49" s="219"/>
      <c r="C49" s="84">
        <v>144000</v>
      </c>
      <c r="D49" s="84">
        <v>5</v>
      </c>
      <c r="E49" s="84">
        <f t="shared" ref="E49:E73" si="9">C49*D49</f>
        <v>720000</v>
      </c>
      <c r="F49" s="85">
        <v>290000</v>
      </c>
      <c r="G49" s="86">
        <f t="shared" ref="G49:G73" si="10">E49-F49</f>
        <v>430000</v>
      </c>
      <c r="H49" s="86">
        <f t="shared" ref="H49:H73" si="11">200*24*30</f>
        <v>144000</v>
      </c>
      <c r="I49" s="91">
        <f t="shared" ref="I49:I73" si="12">G49/H49</f>
        <v>2.9861111111111112</v>
      </c>
      <c r="J49" s="95" t="s">
        <v>34</v>
      </c>
      <c r="K49" s="93">
        <v>72000</v>
      </c>
      <c r="L49" s="94">
        <f t="shared" ref="L49:L73" si="13">K49*I49</f>
        <v>215000</v>
      </c>
    </row>
    <row r="50" spans="2:12" ht="15" x14ac:dyDescent="0.25">
      <c r="B50" s="220" t="s">
        <v>24</v>
      </c>
      <c r="C50" s="48">
        <v>72000</v>
      </c>
      <c r="D50" s="48">
        <v>5</v>
      </c>
      <c r="E50" s="48">
        <f t="shared" si="9"/>
        <v>360000</v>
      </c>
      <c r="F50" s="87">
        <v>370000</v>
      </c>
      <c r="G50" s="88">
        <f t="shared" si="10"/>
        <v>-10000</v>
      </c>
      <c r="H50" s="88">
        <f t="shared" si="11"/>
        <v>144000</v>
      </c>
      <c r="I50" s="96">
        <f t="shared" si="12"/>
        <v>-6.9444444444444448E-2</v>
      </c>
      <c r="J50" s="97" t="s">
        <v>36</v>
      </c>
      <c r="K50" s="98">
        <v>72000</v>
      </c>
      <c r="L50" s="99">
        <f t="shared" si="13"/>
        <v>-5000</v>
      </c>
    </row>
    <row r="51" spans="2:12" ht="15" x14ac:dyDescent="0.25">
      <c r="B51" s="221"/>
      <c r="C51" s="48">
        <v>72000</v>
      </c>
      <c r="D51" s="48">
        <v>5</v>
      </c>
      <c r="E51" s="48">
        <f t="shared" si="9"/>
        <v>360000</v>
      </c>
      <c r="F51" s="87">
        <v>370000</v>
      </c>
      <c r="G51" s="88">
        <f t="shared" si="10"/>
        <v>-10000</v>
      </c>
      <c r="H51" s="88">
        <f t="shared" si="11"/>
        <v>144000</v>
      </c>
      <c r="I51" s="96">
        <f t="shared" si="12"/>
        <v>-6.9444444444444448E-2</v>
      </c>
      <c r="J51" s="100" t="s">
        <v>40</v>
      </c>
      <c r="K51" s="98">
        <v>72000</v>
      </c>
      <c r="L51" s="99">
        <f t="shared" si="13"/>
        <v>-5000</v>
      </c>
    </row>
    <row r="52" spans="2:12" ht="15" x14ac:dyDescent="0.25">
      <c r="B52" s="222" t="s">
        <v>237</v>
      </c>
      <c r="C52" s="84">
        <v>144000</v>
      </c>
      <c r="D52" s="84">
        <v>5</v>
      </c>
      <c r="E52" s="84">
        <f t="shared" si="9"/>
        <v>720000</v>
      </c>
      <c r="F52" s="85">
        <v>450000</v>
      </c>
      <c r="G52" s="86">
        <f t="shared" si="10"/>
        <v>270000</v>
      </c>
      <c r="H52" s="86">
        <f t="shared" si="11"/>
        <v>144000</v>
      </c>
      <c r="I52" s="91">
        <f t="shared" si="12"/>
        <v>1.875</v>
      </c>
      <c r="J52" s="101" t="s">
        <v>37</v>
      </c>
      <c r="K52" s="93">
        <v>72000</v>
      </c>
      <c r="L52" s="94">
        <f t="shared" si="13"/>
        <v>135000</v>
      </c>
    </row>
    <row r="53" spans="2:12" ht="15" x14ac:dyDescent="0.25">
      <c r="B53" s="223"/>
      <c r="C53" s="84">
        <v>144000</v>
      </c>
      <c r="D53" s="84">
        <v>5</v>
      </c>
      <c r="E53" s="84">
        <f t="shared" si="9"/>
        <v>720000</v>
      </c>
      <c r="F53" s="85">
        <v>450000</v>
      </c>
      <c r="G53" s="86">
        <f t="shared" si="10"/>
        <v>270000</v>
      </c>
      <c r="H53" s="86">
        <f t="shared" si="11"/>
        <v>144000</v>
      </c>
      <c r="I53" s="91">
        <f t="shared" si="12"/>
        <v>1.875</v>
      </c>
      <c r="J53" s="102" t="s">
        <v>35</v>
      </c>
      <c r="K53" s="93">
        <v>72000</v>
      </c>
      <c r="L53" s="94">
        <f t="shared" si="13"/>
        <v>135000</v>
      </c>
    </row>
    <row r="54" spans="2:12" ht="15" x14ac:dyDescent="0.25">
      <c r="B54" s="222" t="s">
        <v>240</v>
      </c>
      <c r="C54" s="84">
        <v>144000</v>
      </c>
      <c r="D54" s="84">
        <v>5</v>
      </c>
      <c r="E54" s="84">
        <f t="shared" si="9"/>
        <v>720000</v>
      </c>
      <c r="F54" s="85">
        <v>220000</v>
      </c>
      <c r="G54" s="86">
        <f t="shared" si="10"/>
        <v>500000</v>
      </c>
      <c r="H54" s="86">
        <f t="shared" si="11"/>
        <v>144000</v>
      </c>
      <c r="I54" s="91">
        <f t="shared" si="12"/>
        <v>3.4722222222222223</v>
      </c>
      <c r="J54" s="101" t="s">
        <v>183</v>
      </c>
      <c r="K54" s="93">
        <v>72000</v>
      </c>
      <c r="L54" s="94">
        <f t="shared" si="13"/>
        <v>250000</v>
      </c>
    </row>
    <row r="55" spans="2:12" ht="15" x14ac:dyDescent="0.25">
      <c r="B55" s="223"/>
      <c r="C55" s="84">
        <v>144000</v>
      </c>
      <c r="D55" s="84">
        <v>5</v>
      </c>
      <c r="E55" s="84">
        <f t="shared" si="9"/>
        <v>720000</v>
      </c>
      <c r="F55" s="85">
        <v>220000</v>
      </c>
      <c r="G55" s="86">
        <f t="shared" si="10"/>
        <v>500000</v>
      </c>
      <c r="H55" s="86">
        <f t="shared" si="11"/>
        <v>144000</v>
      </c>
      <c r="I55" s="91">
        <f t="shared" si="12"/>
        <v>3.4722222222222223</v>
      </c>
      <c r="J55" s="102" t="s">
        <v>150</v>
      </c>
      <c r="K55" s="93">
        <v>72000</v>
      </c>
      <c r="L55" s="94">
        <f t="shared" si="13"/>
        <v>250000</v>
      </c>
    </row>
    <row r="56" spans="2:12" ht="15" x14ac:dyDescent="0.25">
      <c r="B56" s="222" t="s">
        <v>243</v>
      </c>
      <c r="C56" s="84">
        <v>216000</v>
      </c>
      <c r="D56" s="84">
        <v>5</v>
      </c>
      <c r="E56" s="84">
        <f t="shared" si="9"/>
        <v>1080000</v>
      </c>
      <c r="F56" s="85">
        <v>220000</v>
      </c>
      <c r="G56" s="86">
        <f t="shared" si="10"/>
        <v>860000</v>
      </c>
      <c r="H56" s="86">
        <f t="shared" si="11"/>
        <v>144000</v>
      </c>
      <c r="I56" s="91">
        <f t="shared" si="12"/>
        <v>5.9722222222222223</v>
      </c>
      <c r="J56" s="101" t="s">
        <v>43</v>
      </c>
      <c r="K56" s="93">
        <v>72000</v>
      </c>
      <c r="L56" s="94">
        <f t="shared" si="13"/>
        <v>430000</v>
      </c>
    </row>
    <row r="57" spans="2:12" ht="15" x14ac:dyDescent="0.25">
      <c r="B57" s="223"/>
      <c r="C57" s="84">
        <v>216000</v>
      </c>
      <c r="D57" s="84">
        <v>5</v>
      </c>
      <c r="E57" s="84">
        <f t="shared" si="9"/>
        <v>1080000</v>
      </c>
      <c r="F57" s="85">
        <v>220000</v>
      </c>
      <c r="G57" s="86">
        <f t="shared" si="10"/>
        <v>860000</v>
      </c>
      <c r="H57" s="86">
        <f t="shared" si="11"/>
        <v>144000</v>
      </c>
      <c r="I57" s="91">
        <f t="shared" si="12"/>
        <v>5.9722222222222223</v>
      </c>
      <c r="J57" s="102" t="s">
        <v>41</v>
      </c>
      <c r="K57" s="93">
        <v>72000</v>
      </c>
      <c r="L57" s="94">
        <f t="shared" si="13"/>
        <v>430000</v>
      </c>
    </row>
    <row r="58" spans="2:12" ht="15" x14ac:dyDescent="0.25">
      <c r="B58" s="222" t="s">
        <v>309</v>
      </c>
      <c r="C58" s="84">
        <v>216000</v>
      </c>
      <c r="D58" s="84">
        <v>5</v>
      </c>
      <c r="E58" s="84">
        <f t="shared" si="9"/>
        <v>1080000</v>
      </c>
      <c r="F58" s="85">
        <v>420000</v>
      </c>
      <c r="G58" s="86">
        <f t="shared" si="10"/>
        <v>660000</v>
      </c>
      <c r="H58" s="86">
        <f t="shared" si="11"/>
        <v>144000</v>
      </c>
      <c r="I58" s="91">
        <f t="shared" si="12"/>
        <v>4.583333333333333</v>
      </c>
      <c r="J58" s="101" t="s">
        <v>36</v>
      </c>
      <c r="K58" s="93">
        <v>72000</v>
      </c>
      <c r="L58" s="94">
        <f t="shared" si="13"/>
        <v>330000</v>
      </c>
    </row>
    <row r="59" spans="2:12" ht="15" x14ac:dyDescent="0.25">
      <c r="B59" s="223"/>
      <c r="C59" s="84">
        <v>216000</v>
      </c>
      <c r="D59" s="84">
        <v>5</v>
      </c>
      <c r="E59" s="84">
        <f t="shared" si="9"/>
        <v>1080000</v>
      </c>
      <c r="F59" s="85">
        <v>420000</v>
      </c>
      <c r="G59" s="86">
        <f t="shared" si="10"/>
        <v>660000</v>
      </c>
      <c r="H59" s="86">
        <f t="shared" si="11"/>
        <v>144000</v>
      </c>
      <c r="I59" s="91">
        <f t="shared" si="12"/>
        <v>4.583333333333333</v>
      </c>
      <c r="J59" s="102" t="s">
        <v>38</v>
      </c>
      <c r="K59" s="93">
        <v>72000</v>
      </c>
      <c r="L59" s="94">
        <f t="shared" si="13"/>
        <v>330000</v>
      </c>
    </row>
    <row r="60" spans="2:12" ht="15" x14ac:dyDescent="0.25">
      <c r="B60" s="222" t="s">
        <v>310</v>
      </c>
      <c r="C60" s="84">
        <v>144000</v>
      </c>
      <c r="D60" s="84">
        <v>5</v>
      </c>
      <c r="E60" s="84">
        <f t="shared" si="9"/>
        <v>720000</v>
      </c>
      <c r="F60" s="85">
        <v>210000</v>
      </c>
      <c r="G60" s="86">
        <f t="shared" si="10"/>
        <v>510000</v>
      </c>
      <c r="H60" s="86">
        <f t="shared" si="11"/>
        <v>144000</v>
      </c>
      <c r="I60" s="91">
        <f t="shared" si="12"/>
        <v>3.5416666666666665</v>
      </c>
      <c r="J60" s="101" t="s">
        <v>250</v>
      </c>
      <c r="K60" s="93">
        <v>72000</v>
      </c>
      <c r="L60" s="94">
        <f t="shared" si="13"/>
        <v>255000</v>
      </c>
    </row>
    <row r="61" spans="2:12" ht="15" x14ac:dyDescent="0.25">
      <c r="B61" s="223"/>
      <c r="C61" s="84">
        <v>144000</v>
      </c>
      <c r="D61" s="84">
        <v>5</v>
      </c>
      <c r="E61" s="84">
        <f t="shared" si="9"/>
        <v>720000</v>
      </c>
      <c r="F61" s="85">
        <v>210000</v>
      </c>
      <c r="G61" s="86">
        <f t="shared" si="10"/>
        <v>510000</v>
      </c>
      <c r="H61" s="86">
        <f t="shared" si="11"/>
        <v>144000</v>
      </c>
      <c r="I61" s="91">
        <f t="shared" si="12"/>
        <v>3.5416666666666665</v>
      </c>
      <c r="J61" s="102" t="s">
        <v>183</v>
      </c>
      <c r="K61" s="93">
        <v>72000</v>
      </c>
      <c r="L61" s="94">
        <f t="shared" si="13"/>
        <v>255000</v>
      </c>
    </row>
    <row r="62" spans="2:12" ht="15" x14ac:dyDescent="0.25">
      <c r="B62" s="224" t="s">
        <v>57</v>
      </c>
      <c r="C62" s="48">
        <v>72000</v>
      </c>
      <c r="D62" s="48">
        <v>5</v>
      </c>
      <c r="E62" s="48">
        <f t="shared" si="9"/>
        <v>360000</v>
      </c>
      <c r="F62" s="87">
        <v>1220000</v>
      </c>
      <c r="G62" s="88">
        <f t="shared" si="10"/>
        <v>-860000</v>
      </c>
      <c r="H62" s="88">
        <f t="shared" si="11"/>
        <v>144000</v>
      </c>
      <c r="I62" s="96">
        <f t="shared" si="12"/>
        <v>-5.9722222222222223</v>
      </c>
      <c r="J62" s="97" t="s">
        <v>70</v>
      </c>
      <c r="K62" s="98">
        <v>72000</v>
      </c>
      <c r="L62" s="99">
        <f t="shared" si="13"/>
        <v>-430000</v>
      </c>
    </row>
    <row r="63" spans="2:12" ht="15" x14ac:dyDescent="0.25">
      <c r="B63" s="225"/>
      <c r="C63" s="48">
        <v>72000</v>
      </c>
      <c r="D63" s="48">
        <v>5</v>
      </c>
      <c r="E63" s="48">
        <f t="shared" si="9"/>
        <v>360000</v>
      </c>
      <c r="F63" s="87">
        <v>1220000</v>
      </c>
      <c r="G63" s="88">
        <f t="shared" si="10"/>
        <v>-860000</v>
      </c>
      <c r="H63" s="88">
        <f t="shared" si="11"/>
        <v>144000</v>
      </c>
      <c r="I63" s="96">
        <f t="shared" si="12"/>
        <v>-5.9722222222222223</v>
      </c>
      <c r="J63" s="100" t="s">
        <v>33</v>
      </c>
      <c r="K63" s="98">
        <v>72000</v>
      </c>
      <c r="L63" s="99">
        <f t="shared" si="13"/>
        <v>-430000</v>
      </c>
    </row>
    <row r="64" spans="2:12" ht="15" x14ac:dyDescent="0.25">
      <c r="B64" s="224" t="s">
        <v>311</v>
      </c>
      <c r="C64" s="48">
        <v>72000</v>
      </c>
      <c r="D64" s="48">
        <v>5</v>
      </c>
      <c r="E64" s="48">
        <f t="shared" si="9"/>
        <v>360000</v>
      </c>
      <c r="F64" s="87">
        <v>370000</v>
      </c>
      <c r="G64" s="88">
        <f t="shared" si="10"/>
        <v>-10000</v>
      </c>
      <c r="H64" s="88">
        <f t="shared" si="11"/>
        <v>144000</v>
      </c>
      <c r="I64" s="96">
        <f t="shared" si="12"/>
        <v>-6.9444444444444448E-2</v>
      </c>
      <c r="J64" s="97" t="s">
        <v>39</v>
      </c>
      <c r="K64" s="98">
        <v>72000</v>
      </c>
      <c r="L64" s="99">
        <f t="shared" si="13"/>
        <v>-5000</v>
      </c>
    </row>
    <row r="65" spans="2:12" ht="15" x14ac:dyDescent="0.25">
      <c r="B65" s="225"/>
      <c r="C65" s="48">
        <v>72000</v>
      </c>
      <c r="D65" s="48">
        <v>5</v>
      </c>
      <c r="E65" s="48">
        <f t="shared" si="9"/>
        <v>360000</v>
      </c>
      <c r="F65" s="87">
        <v>370000</v>
      </c>
      <c r="G65" s="88">
        <f t="shared" si="10"/>
        <v>-10000</v>
      </c>
      <c r="H65" s="88">
        <f t="shared" si="11"/>
        <v>144000</v>
      </c>
      <c r="I65" s="96">
        <f t="shared" si="12"/>
        <v>-6.9444444444444448E-2</v>
      </c>
      <c r="J65" s="100" t="s">
        <v>69</v>
      </c>
      <c r="K65" s="98">
        <v>72000</v>
      </c>
      <c r="L65" s="99">
        <f t="shared" si="13"/>
        <v>-5000</v>
      </c>
    </row>
    <row r="66" spans="2:12" ht="15" x14ac:dyDescent="0.25">
      <c r="B66" s="224" t="s">
        <v>312</v>
      </c>
      <c r="C66" s="48">
        <v>72000</v>
      </c>
      <c r="D66" s="48">
        <v>5</v>
      </c>
      <c r="E66" s="48">
        <f t="shared" si="9"/>
        <v>360000</v>
      </c>
      <c r="F66" s="87">
        <v>410000</v>
      </c>
      <c r="G66" s="88">
        <f t="shared" si="10"/>
        <v>-50000</v>
      </c>
      <c r="H66" s="88">
        <f t="shared" si="11"/>
        <v>144000</v>
      </c>
      <c r="I66" s="96">
        <f t="shared" si="12"/>
        <v>-0.34722222222222221</v>
      </c>
      <c r="J66" s="97" t="s">
        <v>70</v>
      </c>
      <c r="K66" s="98">
        <v>72000</v>
      </c>
      <c r="L66" s="99">
        <f t="shared" si="13"/>
        <v>-25000</v>
      </c>
    </row>
    <row r="67" spans="2:12" ht="15" x14ac:dyDescent="0.25">
      <c r="B67" s="225"/>
      <c r="C67" s="48">
        <v>72000</v>
      </c>
      <c r="D67" s="48">
        <v>5</v>
      </c>
      <c r="E67" s="48">
        <f t="shared" si="9"/>
        <v>360000</v>
      </c>
      <c r="F67" s="87">
        <v>410000</v>
      </c>
      <c r="G67" s="88">
        <f t="shared" si="10"/>
        <v>-50000</v>
      </c>
      <c r="H67" s="88">
        <f t="shared" si="11"/>
        <v>144000</v>
      </c>
      <c r="I67" s="96">
        <f t="shared" si="12"/>
        <v>-0.34722222222222221</v>
      </c>
      <c r="J67" s="100" t="s">
        <v>41</v>
      </c>
      <c r="K67" s="98">
        <v>72000</v>
      </c>
      <c r="L67" s="99">
        <f t="shared" si="13"/>
        <v>-25000</v>
      </c>
    </row>
    <row r="68" spans="2:12" ht="15" x14ac:dyDescent="0.25">
      <c r="B68" s="224" t="s">
        <v>62</v>
      </c>
      <c r="C68" s="48">
        <v>72000</v>
      </c>
      <c r="D68" s="48">
        <v>5</v>
      </c>
      <c r="E68" s="48">
        <f t="shared" si="9"/>
        <v>360000</v>
      </c>
      <c r="F68" s="87">
        <v>840000</v>
      </c>
      <c r="G68" s="88">
        <f t="shared" si="10"/>
        <v>-480000</v>
      </c>
      <c r="H68" s="88">
        <f t="shared" si="11"/>
        <v>144000</v>
      </c>
      <c r="I68" s="96">
        <f t="shared" si="12"/>
        <v>-3.3333333333333335</v>
      </c>
      <c r="J68" s="97" t="s">
        <v>38</v>
      </c>
      <c r="K68" s="98">
        <v>72000</v>
      </c>
      <c r="L68" s="99">
        <f t="shared" si="13"/>
        <v>-240000</v>
      </c>
    </row>
    <row r="69" spans="2:12" ht="15" x14ac:dyDescent="0.25">
      <c r="B69" s="225"/>
      <c r="C69" s="48">
        <v>72000</v>
      </c>
      <c r="D69" s="48">
        <v>5</v>
      </c>
      <c r="E69" s="48">
        <f t="shared" si="9"/>
        <v>360000</v>
      </c>
      <c r="F69" s="87">
        <v>840000</v>
      </c>
      <c r="G69" s="88">
        <f t="shared" si="10"/>
        <v>-480000</v>
      </c>
      <c r="H69" s="88">
        <f t="shared" si="11"/>
        <v>144000</v>
      </c>
      <c r="I69" s="96">
        <f t="shared" si="12"/>
        <v>-3.3333333333333335</v>
      </c>
      <c r="J69" s="100" t="s">
        <v>35</v>
      </c>
      <c r="K69" s="98">
        <v>72000</v>
      </c>
      <c r="L69" s="99">
        <f t="shared" si="13"/>
        <v>-240000</v>
      </c>
    </row>
    <row r="70" spans="2:12" ht="15" x14ac:dyDescent="0.25">
      <c r="B70" s="222" t="s">
        <v>313</v>
      </c>
      <c r="C70" s="84">
        <v>144000</v>
      </c>
      <c r="D70" s="84">
        <v>5</v>
      </c>
      <c r="E70" s="84">
        <f t="shared" si="9"/>
        <v>720000</v>
      </c>
      <c r="F70" s="85">
        <v>230000</v>
      </c>
      <c r="G70" s="86">
        <f t="shared" si="10"/>
        <v>490000</v>
      </c>
      <c r="H70" s="86">
        <f t="shared" si="11"/>
        <v>144000</v>
      </c>
      <c r="I70" s="91">
        <f t="shared" si="12"/>
        <v>3.4027777777777777</v>
      </c>
      <c r="J70" s="101" t="s">
        <v>43</v>
      </c>
      <c r="K70" s="93">
        <v>72000</v>
      </c>
      <c r="L70" s="94">
        <f t="shared" si="13"/>
        <v>245000</v>
      </c>
    </row>
    <row r="71" spans="2:12" ht="15" x14ac:dyDescent="0.25">
      <c r="B71" s="223"/>
      <c r="C71" s="84">
        <v>144000</v>
      </c>
      <c r="D71" s="84">
        <v>5</v>
      </c>
      <c r="E71" s="84">
        <f t="shared" si="9"/>
        <v>720000</v>
      </c>
      <c r="F71" s="85">
        <v>230000</v>
      </c>
      <c r="G71" s="86">
        <f t="shared" si="10"/>
        <v>490000</v>
      </c>
      <c r="H71" s="86">
        <f t="shared" si="11"/>
        <v>144000</v>
      </c>
      <c r="I71" s="91">
        <f t="shared" si="12"/>
        <v>3.4027777777777777</v>
      </c>
      <c r="J71" s="102" t="s">
        <v>40</v>
      </c>
      <c r="K71" s="93">
        <v>72000</v>
      </c>
      <c r="L71" s="94">
        <f t="shared" si="13"/>
        <v>245000</v>
      </c>
    </row>
    <row r="72" spans="2:12" ht="15" x14ac:dyDescent="0.25">
      <c r="B72" s="222" t="s">
        <v>86</v>
      </c>
      <c r="C72" s="84">
        <v>144000</v>
      </c>
      <c r="D72" s="84">
        <v>5</v>
      </c>
      <c r="E72" s="84">
        <f t="shared" si="9"/>
        <v>720000</v>
      </c>
      <c r="F72" s="85">
        <v>330000</v>
      </c>
      <c r="G72" s="86">
        <f t="shared" si="10"/>
        <v>390000</v>
      </c>
      <c r="H72" s="86">
        <f t="shared" si="11"/>
        <v>144000</v>
      </c>
      <c r="I72" s="91">
        <f t="shared" si="12"/>
        <v>2.7083333333333335</v>
      </c>
      <c r="J72" s="101" t="s">
        <v>37</v>
      </c>
      <c r="K72" s="93">
        <v>72000</v>
      </c>
      <c r="L72" s="94">
        <f t="shared" si="13"/>
        <v>195000</v>
      </c>
    </row>
    <row r="73" spans="2:12" ht="15" x14ac:dyDescent="0.25">
      <c r="B73" s="223"/>
      <c r="C73" s="84">
        <v>144000</v>
      </c>
      <c r="D73" s="84">
        <v>5</v>
      </c>
      <c r="E73" s="84">
        <f t="shared" si="9"/>
        <v>720000</v>
      </c>
      <c r="F73" s="85">
        <v>330000</v>
      </c>
      <c r="G73" s="86">
        <f t="shared" si="10"/>
        <v>390000</v>
      </c>
      <c r="H73" s="86">
        <f t="shared" si="11"/>
        <v>144000</v>
      </c>
      <c r="I73" s="91">
        <f t="shared" si="12"/>
        <v>2.7083333333333335</v>
      </c>
      <c r="J73" s="102" t="s">
        <v>39</v>
      </c>
      <c r="K73" s="93">
        <v>72000</v>
      </c>
      <c r="L73" s="94">
        <f t="shared" si="13"/>
        <v>195000</v>
      </c>
    </row>
    <row r="75" spans="2:12" ht="15" x14ac:dyDescent="0.25">
      <c r="B75" s="70" t="s">
        <v>34</v>
      </c>
      <c r="C75" s="70">
        <v>380000</v>
      </c>
    </row>
    <row r="76" spans="2:12" ht="15" x14ac:dyDescent="0.25">
      <c r="B76" s="70" t="s">
        <v>35</v>
      </c>
      <c r="C76" s="70">
        <v>1340000</v>
      </c>
    </row>
    <row r="77" spans="2:12" ht="15" x14ac:dyDescent="0.25">
      <c r="B77" s="70" t="s">
        <v>69</v>
      </c>
      <c r="C77" s="70">
        <v>950000</v>
      </c>
    </row>
    <row r="78" spans="2:12" ht="15" x14ac:dyDescent="0.25">
      <c r="B78" s="70" t="s">
        <v>36</v>
      </c>
      <c r="C78" s="70">
        <v>730000</v>
      </c>
    </row>
    <row r="79" spans="2:12" ht="15" x14ac:dyDescent="0.25">
      <c r="B79" s="77" t="s">
        <v>43</v>
      </c>
      <c r="C79" s="77">
        <v>550000</v>
      </c>
    </row>
    <row r="80" spans="2:12" ht="15" x14ac:dyDescent="0.25">
      <c r="B80" s="70" t="s">
        <v>70</v>
      </c>
      <c r="C80" s="70">
        <v>1890000</v>
      </c>
    </row>
    <row r="81" spans="2:3" ht="15" x14ac:dyDescent="0.25">
      <c r="B81" s="70" t="s">
        <v>37</v>
      </c>
      <c r="C81" s="70">
        <v>1900000</v>
      </c>
    </row>
    <row r="82" spans="2:3" ht="15" x14ac:dyDescent="0.25">
      <c r="B82" s="77" t="s">
        <v>44</v>
      </c>
      <c r="C82" s="77">
        <v>150000</v>
      </c>
    </row>
    <row r="83" spans="2:3" ht="15" x14ac:dyDescent="0.25">
      <c r="B83" s="70" t="s">
        <v>38</v>
      </c>
      <c r="C83" s="70">
        <v>460000</v>
      </c>
    </row>
    <row r="84" spans="2:3" ht="15" x14ac:dyDescent="0.25">
      <c r="B84" s="70" t="s">
        <v>71</v>
      </c>
      <c r="C84" s="70">
        <v>460000</v>
      </c>
    </row>
    <row r="85" spans="2:3" ht="15" x14ac:dyDescent="0.25">
      <c r="B85" s="70" t="s">
        <v>39</v>
      </c>
      <c r="C85" s="70">
        <v>1360000</v>
      </c>
    </row>
    <row r="86" spans="2:3" ht="15" x14ac:dyDescent="0.25">
      <c r="B86" s="70" t="s">
        <v>40</v>
      </c>
      <c r="C86" s="70">
        <v>920000</v>
      </c>
    </row>
    <row r="87" spans="2:3" ht="15" x14ac:dyDescent="0.25">
      <c r="B87" s="70" t="s">
        <v>41</v>
      </c>
      <c r="C87" s="70">
        <v>600000</v>
      </c>
    </row>
    <row r="88" spans="2:3" ht="15" x14ac:dyDescent="0.25">
      <c r="B88" s="77" t="s">
        <v>72</v>
      </c>
      <c r="C88" s="77">
        <v>1000000</v>
      </c>
    </row>
    <row r="89" spans="2:3" ht="15" x14ac:dyDescent="0.25">
      <c r="B89" s="70" t="s">
        <v>73</v>
      </c>
      <c r="C89" s="70">
        <v>210000</v>
      </c>
    </row>
    <row r="92" spans="2:3" x14ac:dyDescent="0.2">
      <c r="B92" s="7" t="s">
        <v>314</v>
      </c>
      <c r="C92" s="7"/>
    </row>
    <row r="93" spans="2:3" x14ac:dyDescent="0.2">
      <c r="B93" s="44" t="s">
        <v>7</v>
      </c>
      <c r="C93" s="45">
        <v>144000</v>
      </c>
    </row>
    <row r="94" spans="2:3" ht="15" customHeight="1" x14ac:dyDescent="0.2">
      <c r="B94" s="47" t="s">
        <v>24</v>
      </c>
      <c r="C94" s="48">
        <v>72000</v>
      </c>
    </row>
    <row r="95" spans="2:3" ht="15" customHeight="1" x14ac:dyDescent="0.2">
      <c r="B95" s="49" t="s">
        <v>237</v>
      </c>
      <c r="C95" s="48">
        <v>144000</v>
      </c>
    </row>
    <row r="96" spans="2:3" ht="15" customHeight="1" x14ac:dyDescent="0.2">
      <c r="B96" s="49" t="s">
        <v>240</v>
      </c>
      <c r="C96" s="48">
        <v>144000</v>
      </c>
    </row>
    <row r="97" spans="2:3" ht="15" customHeight="1" x14ac:dyDescent="0.2">
      <c r="B97" s="49" t="s">
        <v>243</v>
      </c>
      <c r="C97" s="48">
        <v>216000</v>
      </c>
    </row>
    <row r="98" spans="2:3" ht="15" customHeight="1" x14ac:dyDescent="0.2">
      <c r="B98" s="49" t="s">
        <v>309</v>
      </c>
      <c r="C98" s="48">
        <v>216000</v>
      </c>
    </row>
    <row r="99" spans="2:3" ht="15" customHeight="1" x14ac:dyDescent="0.2">
      <c r="B99" s="49" t="s">
        <v>310</v>
      </c>
      <c r="C99" s="48">
        <v>144000</v>
      </c>
    </row>
    <row r="100" spans="2:3" ht="15" customHeight="1" x14ac:dyDescent="0.2">
      <c r="B100" s="49" t="s">
        <v>57</v>
      </c>
      <c r="C100" s="48">
        <v>72000</v>
      </c>
    </row>
    <row r="101" spans="2:3" ht="15" customHeight="1" x14ac:dyDescent="0.2">
      <c r="B101" s="49" t="s">
        <v>311</v>
      </c>
      <c r="C101" s="48">
        <v>72000</v>
      </c>
    </row>
    <row r="102" spans="2:3" ht="15" customHeight="1" x14ac:dyDescent="0.2">
      <c r="B102" s="49" t="s">
        <v>312</v>
      </c>
      <c r="C102" s="48">
        <v>72000</v>
      </c>
    </row>
    <row r="103" spans="2:3" ht="15" customHeight="1" x14ac:dyDescent="0.2">
      <c r="B103" s="49" t="s">
        <v>62</v>
      </c>
      <c r="C103" s="48">
        <v>72000</v>
      </c>
    </row>
    <row r="104" spans="2:3" ht="15" customHeight="1" x14ac:dyDescent="0.2">
      <c r="B104" s="49" t="s">
        <v>313</v>
      </c>
      <c r="C104" s="48">
        <v>144000</v>
      </c>
    </row>
    <row r="105" spans="2:3" ht="15" customHeight="1" x14ac:dyDescent="0.2">
      <c r="B105" s="49" t="s">
        <v>86</v>
      </c>
      <c r="C105" s="48">
        <v>144000</v>
      </c>
    </row>
    <row r="113" spans="3:3" x14ac:dyDescent="0.2">
      <c r="C113" s="103"/>
    </row>
  </sheetData>
  <sortState ref="B3:C25">
    <sortCondition ref="B3:B25"/>
  </sortState>
  <mergeCells count="13">
    <mergeCell ref="B68:B69"/>
    <mergeCell ref="B70:B71"/>
    <mergeCell ref="B72:B73"/>
    <mergeCell ref="B58:B59"/>
    <mergeCell ref="B60:B61"/>
    <mergeCell ref="B62:B63"/>
    <mergeCell ref="B64:B65"/>
    <mergeCell ref="B66:B67"/>
    <mergeCell ref="B48:B49"/>
    <mergeCell ref="B50:B51"/>
    <mergeCell ref="B52:B53"/>
    <mergeCell ref="B54:B55"/>
    <mergeCell ref="B56:B57"/>
  </mergeCells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Summary</vt:lpstr>
      <vt:lpstr>物质列表</vt:lpstr>
      <vt:lpstr>POS规划</vt:lpstr>
      <vt:lpstr>简单反应</vt:lpstr>
      <vt:lpstr>预算</vt:lpstr>
      <vt:lpstr>吉他采购明细</vt:lpstr>
      <vt:lpstr>多晶体碳化硅纤维</vt:lpstr>
      <vt:lpstr>非线性超材料利润</vt:lpstr>
      <vt:lpstr>三四输入简单反应数量</vt:lpstr>
      <vt:lpstr>三四输入缺少月矿数量</vt:lpstr>
      <vt:lpstr>二输入计算</vt:lpstr>
      <vt:lpstr>backup</vt:lpstr>
      <vt:lpstr>储藏库反应堆计算</vt:lpstr>
      <vt:lpstr>产出价值及利润</vt:lpstr>
      <vt:lpstr>剩余月矿</vt:lpstr>
      <vt:lpstr>中间产物价值估算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sunrg</cp:lastModifiedBy>
  <dcterms:created xsi:type="dcterms:W3CDTF">2008-09-11T17:22:00Z</dcterms:created>
  <dcterms:modified xsi:type="dcterms:W3CDTF">2015-12-20T04:17:58Z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