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anCity\excel\"/>
    </mc:Choice>
  </mc:AlternateContent>
  <bookViews>
    <workbookView xWindow="0" yWindow="0" windowWidth="17835" windowHeight="8865" activeTab="2"/>
  </bookViews>
  <sheets>
    <sheet name="月矿采集" sheetId="1" r:id="rId1"/>
    <sheet name="简单反应" sheetId="2" r:id="rId2"/>
    <sheet name="复杂反应" sheetId="3" r:id="rId3"/>
    <sheet name="狂热" sheetId="4" r:id="rId4"/>
    <sheet name="小希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F13" i="3"/>
  <c r="C13" i="3"/>
  <c r="B13" i="3"/>
  <c r="A13" i="3"/>
  <c r="D22" i="5" l="1"/>
  <c r="D8" i="5"/>
  <c r="D16" i="5"/>
  <c r="D3" i="5"/>
  <c r="D4" i="5"/>
  <c r="D5" i="5"/>
  <c r="D6" i="5"/>
  <c r="D7" i="5"/>
  <c r="D9" i="5"/>
  <c r="D10" i="5"/>
  <c r="D11" i="5"/>
  <c r="D12" i="5"/>
  <c r="D13" i="5"/>
  <c r="D14" i="5"/>
  <c r="D15" i="5"/>
  <c r="D2" i="5"/>
  <c r="M16" i="5"/>
  <c r="N16" i="5"/>
  <c r="O16" i="5"/>
  <c r="P16" i="5"/>
  <c r="Q16" i="5"/>
  <c r="R16" i="5"/>
  <c r="S16" i="5"/>
  <c r="T16" i="5"/>
  <c r="U16" i="5"/>
  <c r="V16" i="5"/>
  <c r="W16" i="5"/>
  <c r="X16" i="5"/>
  <c r="L16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L14" i="5"/>
  <c r="J24" i="4"/>
  <c r="L24" i="4"/>
  <c r="W24" i="4"/>
  <c r="F26" i="4"/>
  <c r="H26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7" i="4"/>
  <c r="H33" i="4"/>
  <c r="H29" i="4"/>
  <c r="H30" i="4"/>
  <c r="H31" i="4"/>
  <c r="H28" i="4"/>
  <c r="P6" i="4"/>
  <c r="P7" i="4"/>
  <c r="G19" i="4"/>
  <c r="G20" i="4"/>
  <c r="G22" i="4"/>
  <c r="G24" i="4"/>
  <c r="G26" i="4"/>
  <c r="K24" i="4"/>
  <c r="R31" i="4"/>
  <c r="S31" i="4"/>
  <c r="M24" i="4"/>
  <c r="T31" i="4"/>
  <c r="N24" i="4"/>
  <c r="U31" i="4"/>
  <c r="O24" i="4"/>
  <c r="V31" i="4"/>
  <c r="P24" i="4"/>
  <c r="W31" i="4"/>
  <c r="Q24" i="4"/>
  <c r="X31" i="4"/>
  <c r="R24" i="4"/>
  <c r="Y31" i="4"/>
  <c r="S24" i="4"/>
  <c r="Z31" i="4"/>
  <c r="T24" i="4"/>
  <c r="AA31" i="4"/>
  <c r="U24" i="4"/>
  <c r="AB31" i="4"/>
  <c r="V24" i="4"/>
  <c r="AC31" i="4"/>
  <c r="Q31" i="4"/>
  <c r="D3" i="4"/>
  <c r="D4" i="4"/>
  <c r="D5" i="4"/>
  <c r="D6" i="4"/>
  <c r="D7" i="4"/>
  <c r="D8" i="4"/>
  <c r="D9" i="4"/>
  <c r="D10" i="4"/>
  <c r="D2" i="4"/>
  <c r="F11" i="3"/>
  <c r="G11" i="3"/>
  <c r="A11" i="3"/>
  <c r="F9" i="3"/>
  <c r="E9" i="3"/>
  <c r="D9" i="3"/>
  <c r="B9" i="3"/>
  <c r="C9" i="3"/>
  <c r="A9" i="3"/>
  <c r="F7" i="3"/>
  <c r="E7" i="3"/>
  <c r="D7" i="3"/>
  <c r="A7" i="3"/>
  <c r="E5" i="3"/>
  <c r="D5" i="3"/>
  <c r="G7" i="3"/>
  <c r="C5" i="3"/>
  <c r="B5" i="3"/>
  <c r="A5" i="3"/>
  <c r="F3" i="3"/>
  <c r="F5" i="3"/>
  <c r="B3" i="3"/>
  <c r="C3" i="3"/>
  <c r="A3" i="3"/>
  <c r="G9" i="3"/>
  <c r="G5" i="3"/>
  <c r="G3" i="3"/>
  <c r="G15" i="2"/>
  <c r="B15" i="2"/>
  <c r="G14" i="2"/>
  <c r="B14" i="2"/>
  <c r="G13" i="2"/>
  <c r="F13" i="2"/>
  <c r="D13" i="2"/>
  <c r="B13" i="2"/>
  <c r="B12" i="2"/>
  <c r="G12" i="2"/>
  <c r="D12" i="2"/>
  <c r="G11" i="2"/>
  <c r="D11" i="2"/>
  <c r="F11" i="2"/>
  <c r="B11" i="2"/>
  <c r="G10" i="2"/>
  <c r="D10" i="2"/>
  <c r="F10" i="2"/>
  <c r="B10" i="2"/>
  <c r="G9" i="2"/>
  <c r="F9" i="2"/>
  <c r="D9" i="2"/>
  <c r="B9" i="2"/>
  <c r="G8" i="2"/>
  <c r="B8" i="2"/>
  <c r="F7" i="2"/>
  <c r="G7" i="2"/>
  <c r="D7" i="2"/>
  <c r="B7" i="2"/>
  <c r="G6" i="2"/>
  <c r="F6" i="2"/>
  <c r="D6" i="2"/>
  <c r="B6" i="2"/>
  <c r="G5" i="2"/>
  <c r="G4" i="2"/>
  <c r="G3" i="2"/>
  <c r="B3" i="2"/>
  <c r="G2" i="2"/>
  <c r="B2" i="2"/>
  <c r="N2" i="2"/>
  <c r="N1" i="2"/>
  <c r="C2" i="1"/>
  <c r="D2" i="1"/>
  <c r="F2" i="1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F2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<sst xmlns="http://schemas.openxmlformats.org/spreadsheetml/2006/main" count="264" uniqueCount="106">
  <si>
    <t>采集种类</t>
    <phoneticPr fontId="1" type="noConversion"/>
  </si>
  <si>
    <t>收入</t>
    <phoneticPr fontId="1" type="noConversion"/>
  </si>
  <si>
    <t>支出</t>
    <phoneticPr fontId="1" type="noConversion"/>
  </si>
  <si>
    <t>月矿采集支出以G小杆子计算</t>
    <phoneticPr fontId="1" type="noConversion"/>
  </si>
  <si>
    <t>G燃料块</t>
    <phoneticPr fontId="1" type="noConversion"/>
  </si>
  <si>
    <t>利润</t>
    <phoneticPr fontId="1" type="noConversion"/>
  </si>
  <si>
    <t>硅酸盐</t>
  </si>
  <si>
    <t>铂</t>
  </si>
  <si>
    <t>蒸发岩沉积物</t>
  </si>
  <si>
    <t>镉</t>
  </si>
  <si>
    <t>钴</t>
  </si>
  <si>
    <t>铬</t>
    <phoneticPr fontId="1" type="noConversion"/>
  </si>
  <si>
    <t>数量</t>
    <phoneticPr fontId="1" type="noConversion"/>
  </si>
  <si>
    <t>锝</t>
  </si>
  <si>
    <t>铪</t>
  </si>
  <si>
    <t>钷</t>
  </si>
  <si>
    <t>钒</t>
  </si>
  <si>
    <t>采集收益</t>
    <phoneticPr fontId="1" type="noConversion"/>
  </si>
  <si>
    <t>总计</t>
    <phoneticPr fontId="1" type="noConversion"/>
  </si>
  <si>
    <t>简单反应成本按G中POS计算</t>
    <phoneticPr fontId="1" type="noConversion"/>
  </si>
  <si>
    <t>原料成本</t>
    <phoneticPr fontId="1" type="noConversion"/>
  </si>
  <si>
    <t>产物价格</t>
    <phoneticPr fontId="1" type="noConversion"/>
  </si>
  <si>
    <t>反应产物</t>
    <phoneticPr fontId="1" type="noConversion"/>
  </si>
  <si>
    <t>原料1</t>
    <phoneticPr fontId="1" type="noConversion"/>
  </si>
  <si>
    <t>原料2</t>
    <phoneticPr fontId="1" type="noConversion"/>
  </si>
  <si>
    <t>月消耗量</t>
    <phoneticPr fontId="1" type="noConversion"/>
  </si>
  <si>
    <t>利润</t>
    <phoneticPr fontId="1" type="noConversion"/>
  </si>
  <si>
    <t>炭聚合物</t>
  </si>
  <si>
    <t>烃类</t>
  </si>
  <si>
    <t>碳聚合物</t>
    <phoneticPr fontId="1" type="noConversion"/>
  </si>
  <si>
    <t>月耗燃料</t>
    <phoneticPr fontId="1" type="noConversion"/>
  </si>
  <si>
    <t>铂锝合金</t>
  </si>
  <si>
    <t>六元复合物</t>
  </si>
  <si>
    <t>铂锝合金</t>
    <phoneticPr fontId="1" type="noConversion"/>
  </si>
  <si>
    <t>陶瓷粉末</t>
  </si>
  <si>
    <t>蒸发岩沉积物</t>
    <phoneticPr fontId="1" type="noConversion"/>
  </si>
  <si>
    <t>硅酸盐</t>
    <phoneticPr fontId="1" type="noConversion"/>
  </si>
  <si>
    <t>微晶合金</t>
  </si>
  <si>
    <t>*2</t>
    <phoneticPr fontId="1" type="noConversion"/>
  </si>
  <si>
    <t>铬化钛</t>
  </si>
  <si>
    <t>铬</t>
  </si>
  <si>
    <t>铬化钛</t>
    <phoneticPr fontId="1" type="noConversion"/>
  </si>
  <si>
    <t>钛</t>
  </si>
  <si>
    <t>二硼硅</t>
  </si>
  <si>
    <t xml:space="preserve"> 稀土钷</t>
  </si>
  <si>
    <t>超氟化物</t>
    <phoneticPr fontId="1" type="noConversion"/>
  </si>
  <si>
    <t>超氟化物</t>
    <phoneticPr fontId="1" type="noConversion"/>
  </si>
  <si>
    <t>铪化钒</t>
  </si>
  <si>
    <t>铁磁流体</t>
  </si>
  <si>
    <t>镝</t>
  </si>
  <si>
    <t xml:space="preserve"> 镉化铯 </t>
  </si>
  <si>
    <t>铯</t>
  </si>
  <si>
    <t xml:space="preserve">硫酸 </t>
  </si>
  <si>
    <t>标准大气</t>
  </si>
  <si>
    <t xml:space="preserve">新汞合金 </t>
  </si>
  <si>
    <t>汞</t>
  </si>
  <si>
    <t>钕</t>
  </si>
  <si>
    <t>熔融冷凝物</t>
  </si>
  <si>
    <t>产出</t>
    <phoneticPr fontId="1" type="noConversion"/>
  </si>
  <si>
    <t>碳化钛</t>
    <phoneticPr fontId="1" type="noConversion"/>
  </si>
  <si>
    <t>燃料</t>
    <phoneticPr fontId="1" type="noConversion"/>
  </si>
  <si>
    <t>C燃料块</t>
    <phoneticPr fontId="1" type="noConversion"/>
  </si>
  <si>
    <t>利润（小时）</t>
    <phoneticPr fontId="1" type="noConversion"/>
  </si>
  <si>
    <t>光子超材料</t>
  </si>
  <si>
    <t>光子超材料</t>
    <phoneticPr fontId="1" type="noConversion"/>
  </si>
  <si>
    <t>铥</t>
  </si>
  <si>
    <t>原料3</t>
  </si>
  <si>
    <t>原料4</t>
  </si>
  <si>
    <t>非线性超材料</t>
  </si>
  <si>
    <t>等离子体超材料</t>
  </si>
  <si>
    <t>钪</t>
  </si>
  <si>
    <t>菲尔合金碳化物</t>
    <phoneticPr fontId="1" type="noConversion"/>
  </si>
  <si>
    <t>狂热</t>
    <phoneticPr fontId="1" type="noConversion"/>
  </si>
  <si>
    <t>纳米晶体管</t>
    <phoneticPr fontId="1" type="noConversion"/>
  </si>
  <si>
    <t>富勒化合物</t>
    <phoneticPr fontId="1" type="noConversion"/>
  </si>
  <si>
    <t>超突</t>
    <phoneticPr fontId="1" type="noConversion"/>
  </si>
  <si>
    <t>份合成物</t>
    <phoneticPr fontId="1" type="noConversion"/>
  </si>
  <si>
    <t>铁磁胶体</t>
    <phoneticPr fontId="1" type="noConversion"/>
  </si>
  <si>
    <t>多晶化</t>
    <phoneticPr fontId="1" type="noConversion"/>
  </si>
  <si>
    <t>费米</t>
    <phoneticPr fontId="1" type="noConversion"/>
  </si>
  <si>
    <t>碳化钨</t>
    <phoneticPr fontId="1" type="noConversion"/>
  </si>
  <si>
    <t>太赫拉超材料</t>
    <phoneticPr fontId="1" type="noConversion"/>
  </si>
  <si>
    <t>标准化</t>
    <phoneticPr fontId="1" type="noConversion"/>
  </si>
  <si>
    <t>钨</t>
  </si>
  <si>
    <t>镉</t>
    <phoneticPr fontId="1" type="noConversion"/>
  </si>
  <si>
    <t>pos消耗燃料（单位是小pos燃料消耗）</t>
  </si>
  <si>
    <t>pos消耗燃料（单位是小pos燃料消耗）</t>
    <phoneticPr fontId="1" type="noConversion"/>
  </si>
  <si>
    <t>铥</t>
    <phoneticPr fontId="1" type="noConversion"/>
  </si>
  <si>
    <t>价格</t>
  </si>
  <si>
    <t>价格</t>
    <phoneticPr fontId="1" type="noConversion"/>
  </si>
  <si>
    <t>填入吉它价格自产则填1个小pos燃料费</t>
    <phoneticPr fontId="1" type="noConversion"/>
  </si>
  <si>
    <t>小pos燃料费</t>
    <phoneticPr fontId="1" type="noConversion"/>
  </si>
  <si>
    <t>g燃料价格</t>
    <phoneticPr fontId="1" type="noConversion"/>
  </si>
  <si>
    <t>产出一单位月矿费用</t>
    <phoneticPr fontId="1" type="noConversion"/>
  </si>
  <si>
    <t>其他成本</t>
    <phoneticPr fontId="1" type="noConversion"/>
  </si>
  <si>
    <t>启示</t>
    <phoneticPr fontId="1" type="noConversion"/>
  </si>
  <si>
    <t>莫尔石</t>
    <phoneticPr fontId="1" type="noConversion"/>
  </si>
  <si>
    <t>建筑模块</t>
    <phoneticPr fontId="1" type="noConversion"/>
  </si>
  <si>
    <t>星舰技术</t>
    <phoneticPr fontId="1" type="noConversion"/>
  </si>
  <si>
    <t>发明成本</t>
    <phoneticPr fontId="1" type="noConversion"/>
  </si>
  <si>
    <t>非线性超材料</t>
    <phoneticPr fontId="1" type="noConversion"/>
  </si>
  <si>
    <t>钛</t>
    <phoneticPr fontId="1" type="noConversion"/>
  </si>
  <si>
    <t>碳化钛</t>
    <phoneticPr fontId="1" type="noConversion"/>
  </si>
  <si>
    <t>碳化钨</t>
    <phoneticPr fontId="1" type="noConversion"/>
  </si>
  <si>
    <t>钨</t>
    <phoneticPr fontId="1" type="noConversion"/>
  </si>
  <si>
    <t>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</si>
</sst>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8" sqref="D8"/>
    </sheetView>
  </sheetViews>
  <sheetFormatPr defaultRowHeight="13.5" x14ac:dyDescent="0.15"/>
  <cols>
    <col min="1" max="1" width="13" bestFit="1" customWidth="1"/>
    <col min="2" max="2" width="15" style="1" bestFit="1" customWidth="1"/>
    <col min="3" max="3" width="12.75" style="1" bestFit="1" customWidth="1"/>
    <col min="4" max="4" width="13.875" style="1" bestFit="1" customWidth="1"/>
    <col min="6" max="6" width="16.125" bestFit="1" customWidth="1"/>
    <col min="8" max="8" width="13" bestFit="1" customWidth="1"/>
    <col min="9" max="9" width="9" style="2"/>
  </cols>
  <sheetData>
    <row r="1" spans="1:11" x14ac:dyDescent="0.15">
      <c r="A1" t="s">
        <v>0</v>
      </c>
      <c r="B1" s="1" t="s">
        <v>1</v>
      </c>
      <c r="C1" s="1" t="s">
        <v>2</v>
      </c>
      <c r="D1" s="1" t="s">
        <v>5</v>
      </c>
      <c r="E1" t="s">
        <v>12</v>
      </c>
      <c r="F1" s="1" t="s">
        <v>18</v>
      </c>
      <c r="H1" s="8" t="s">
        <v>3</v>
      </c>
      <c r="I1" s="8"/>
      <c r="J1" s="8"/>
      <c r="K1" s="8"/>
    </row>
    <row r="2" spans="1:11" x14ac:dyDescent="0.15">
      <c r="A2" t="s">
        <v>7</v>
      </c>
      <c r="B2" s="1">
        <f>100*24*30*I$3</f>
        <v>537264000</v>
      </c>
      <c r="C2" s="1">
        <f t="shared" ref="C2:C9" si="0">8*24*30*I$2</f>
        <v>323631360</v>
      </c>
      <c r="D2" s="1">
        <f t="shared" ref="D2:D5" si="1">B2-C2</f>
        <v>213632640</v>
      </c>
      <c r="E2">
        <v>4</v>
      </c>
      <c r="F2" s="1">
        <f>D2*E2</f>
        <v>854530560</v>
      </c>
      <c r="H2" t="s">
        <v>4</v>
      </c>
      <c r="I2" s="2">
        <v>56186</v>
      </c>
    </row>
    <row r="3" spans="1:11" x14ac:dyDescent="0.15">
      <c r="A3" t="s">
        <v>9</v>
      </c>
      <c r="B3" s="1">
        <f t="shared" ref="B3:B9" si="2">100*24*30*I4</f>
        <v>684000000</v>
      </c>
      <c r="C3" s="1">
        <f t="shared" si="0"/>
        <v>323631360</v>
      </c>
      <c r="D3" s="1">
        <f t="shared" si="1"/>
        <v>360368640</v>
      </c>
      <c r="E3">
        <v>11</v>
      </c>
      <c r="F3" s="1">
        <f t="shared" ref="F3:F9" si="3">D3*E3</f>
        <v>3964055040</v>
      </c>
      <c r="H3" t="s">
        <v>7</v>
      </c>
      <c r="I3" s="2">
        <v>7462</v>
      </c>
    </row>
    <row r="4" spans="1:11" x14ac:dyDescent="0.15">
      <c r="A4" t="s">
        <v>10</v>
      </c>
      <c r="B4" s="1">
        <f t="shared" si="2"/>
        <v>388728000</v>
      </c>
      <c r="C4" s="1">
        <f t="shared" si="0"/>
        <v>323631360</v>
      </c>
      <c r="D4" s="1">
        <f t="shared" si="1"/>
        <v>65096640</v>
      </c>
      <c r="E4">
        <v>1</v>
      </c>
      <c r="F4" s="1">
        <f t="shared" si="3"/>
        <v>65096640</v>
      </c>
      <c r="H4" t="s">
        <v>9</v>
      </c>
      <c r="I4" s="2">
        <v>9500</v>
      </c>
    </row>
    <row r="5" spans="1:11" x14ac:dyDescent="0.15">
      <c r="A5" t="s">
        <v>11</v>
      </c>
      <c r="B5" s="1">
        <f t="shared" si="2"/>
        <v>705456000</v>
      </c>
      <c r="C5" s="1">
        <f t="shared" si="0"/>
        <v>323631360</v>
      </c>
      <c r="D5" s="1">
        <f t="shared" si="1"/>
        <v>381824640</v>
      </c>
      <c r="E5">
        <v>1</v>
      </c>
      <c r="F5" s="1">
        <f t="shared" si="3"/>
        <v>381824640</v>
      </c>
      <c r="H5" t="s">
        <v>10</v>
      </c>
      <c r="I5" s="2">
        <v>5399</v>
      </c>
    </row>
    <row r="6" spans="1:11" x14ac:dyDescent="0.15">
      <c r="A6" t="s">
        <v>13</v>
      </c>
      <c r="B6" s="1">
        <f t="shared" si="2"/>
        <v>999144000</v>
      </c>
      <c r="C6" s="1">
        <f t="shared" si="0"/>
        <v>323631360</v>
      </c>
      <c r="D6" s="1">
        <f t="shared" ref="D6" si="4">B6-C6</f>
        <v>675512640</v>
      </c>
      <c r="E6">
        <v>3</v>
      </c>
      <c r="F6" s="1">
        <f t="shared" si="3"/>
        <v>2026537920</v>
      </c>
      <c r="H6" t="s">
        <v>11</v>
      </c>
      <c r="I6" s="2">
        <v>9798</v>
      </c>
    </row>
    <row r="7" spans="1:11" x14ac:dyDescent="0.15">
      <c r="A7" t="s">
        <v>14</v>
      </c>
      <c r="B7" s="1">
        <f t="shared" si="2"/>
        <v>957456000</v>
      </c>
      <c r="C7" s="1">
        <f t="shared" si="0"/>
        <v>323631360</v>
      </c>
      <c r="D7" s="1">
        <f t="shared" ref="D7" si="5">B7-C7</f>
        <v>633824640</v>
      </c>
      <c r="E7">
        <v>1</v>
      </c>
      <c r="F7" s="1">
        <f t="shared" si="3"/>
        <v>633824640</v>
      </c>
      <c r="H7" t="s">
        <v>13</v>
      </c>
      <c r="I7" s="2">
        <v>13877</v>
      </c>
    </row>
    <row r="8" spans="1:11" x14ac:dyDescent="0.15">
      <c r="A8" t="s">
        <v>15</v>
      </c>
      <c r="B8" s="1">
        <f t="shared" si="2"/>
        <v>2577528000</v>
      </c>
      <c r="C8" s="1">
        <f t="shared" si="0"/>
        <v>323631360</v>
      </c>
      <c r="D8" s="1">
        <f t="shared" ref="D8" si="6">B8-C8</f>
        <v>2253896640</v>
      </c>
      <c r="E8">
        <v>1</v>
      </c>
      <c r="F8" s="1">
        <f t="shared" si="3"/>
        <v>2253896640</v>
      </c>
      <c r="H8" t="s">
        <v>14</v>
      </c>
      <c r="I8" s="2">
        <v>13298</v>
      </c>
    </row>
    <row r="9" spans="1:11" x14ac:dyDescent="0.15">
      <c r="A9" t="s">
        <v>16</v>
      </c>
      <c r="B9" s="1">
        <f t="shared" si="2"/>
        <v>629784000</v>
      </c>
      <c r="C9" s="1">
        <f t="shared" si="0"/>
        <v>323631360</v>
      </c>
      <c r="D9" s="1">
        <f t="shared" ref="D9" si="7">B9-C9</f>
        <v>306152640</v>
      </c>
      <c r="E9">
        <v>2</v>
      </c>
      <c r="F9" s="1">
        <f t="shared" si="3"/>
        <v>612305280</v>
      </c>
      <c r="H9" t="s">
        <v>15</v>
      </c>
      <c r="I9" s="2">
        <v>35799</v>
      </c>
    </row>
    <row r="10" spans="1:11" x14ac:dyDescent="0.15">
      <c r="F10" s="1"/>
      <c r="H10" t="s">
        <v>16</v>
      </c>
      <c r="I10" s="2">
        <v>8747</v>
      </c>
    </row>
    <row r="11" spans="1:11" x14ac:dyDescent="0.15">
      <c r="F11" s="1"/>
    </row>
    <row r="12" spans="1:11" x14ac:dyDescent="0.15">
      <c r="F12" s="1"/>
    </row>
    <row r="13" spans="1:11" x14ac:dyDescent="0.15">
      <c r="F13" s="1"/>
    </row>
    <row r="14" spans="1:11" x14ac:dyDescent="0.15">
      <c r="F14" s="1"/>
    </row>
    <row r="15" spans="1:11" x14ac:dyDescent="0.15">
      <c r="F15" s="1"/>
    </row>
    <row r="16" spans="1:11" x14ac:dyDescent="0.15">
      <c r="F16" s="1"/>
    </row>
    <row r="17" spans="4:6" x14ac:dyDescent="0.15">
      <c r="F17" s="1"/>
    </row>
    <row r="18" spans="4:6" x14ac:dyDescent="0.15">
      <c r="F18" s="1"/>
    </row>
    <row r="19" spans="4:6" x14ac:dyDescent="0.15">
      <c r="F19" s="1"/>
    </row>
    <row r="20" spans="4:6" x14ac:dyDescent="0.15">
      <c r="D20" s="1" t="s">
        <v>17</v>
      </c>
      <c r="F20" s="1">
        <f>SUM(F2:F9)</f>
        <v>10792071360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20" sqref="G20"/>
    </sheetView>
  </sheetViews>
  <sheetFormatPr defaultRowHeight="13.5" x14ac:dyDescent="0.15"/>
  <cols>
    <col min="1" max="1" width="11" bestFit="1" customWidth="1"/>
    <col min="3" max="3" width="13" bestFit="1" customWidth="1"/>
    <col min="5" max="5" width="13" bestFit="1" customWidth="1"/>
    <col min="6" max="6" width="9.5" bestFit="1" customWidth="1"/>
    <col min="7" max="7" width="16.125" style="1" bestFit="1" customWidth="1"/>
    <col min="11" max="11" width="11" bestFit="1" customWidth="1"/>
    <col min="14" max="14" width="10.5" bestFit="1" customWidth="1"/>
  </cols>
  <sheetData>
    <row r="1" spans="1:14" x14ac:dyDescent="0.15">
      <c r="A1" t="s">
        <v>22</v>
      </c>
      <c r="C1" t="s">
        <v>23</v>
      </c>
      <c r="E1" t="s">
        <v>24</v>
      </c>
      <c r="G1" s="1" t="s">
        <v>26</v>
      </c>
      <c r="I1" s="8" t="s">
        <v>19</v>
      </c>
      <c r="J1" s="8"/>
      <c r="K1" s="8"/>
      <c r="L1" s="8"/>
      <c r="M1" t="s">
        <v>25</v>
      </c>
      <c r="N1">
        <f>100*24*30</f>
        <v>72000</v>
      </c>
    </row>
    <row r="2" spans="1:14" x14ac:dyDescent="0.15">
      <c r="A2" t="s">
        <v>27</v>
      </c>
      <c r="B2">
        <f>L3</f>
        <v>8000</v>
      </c>
      <c r="C2" t="s">
        <v>28</v>
      </c>
      <c r="D2">
        <v>0</v>
      </c>
      <c r="E2" t="s">
        <v>6</v>
      </c>
      <c r="F2">
        <v>0</v>
      </c>
      <c r="G2" s="1">
        <f t="shared" ref="G2:G15" si="0">(B2*2-D2-F2)*N$1-N$2</f>
        <v>559209600</v>
      </c>
      <c r="H2" t="s">
        <v>38</v>
      </c>
      <c r="I2" s="8" t="s">
        <v>20</v>
      </c>
      <c r="J2" s="8"/>
      <c r="K2" s="8" t="s">
        <v>21</v>
      </c>
      <c r="L2" s="8"/>
      <c r="M2" t="s">
        <v>30</v>
      </c>
      <c r="N2">
        <f>15*24*30*J3</f>
        <v>592790400</v>
      </c>
    </row>
    <row r="3" spans="1:14" x14ac:dyDescent="0.15">
      <c r="A3" t="s">
        <v>33</v>
      </c>
      <c r="B3">
        <f>L4</f>
        <v>21100</v>
      </c>
      <c r="C3" t="s">
        <v>7</v>
      </c>
      <c r="D3" s="2">
        <v>7462</v>
      </c>
      <c r="E3" t="s">
        <v>13</v>
      </c>
      <c r="F3" s="2">
        <v>13877</v>
      </c>
      <c r="G3" s="1">
        <f t="shared" si="0"/>
        <v>909201600</v>
      </c>
      <c r="H3" t="s">
        <v>38</v>
      </c>
      <c r="I3" t="s">
        <v>4</v>
      </c>
      <c r="J3" s="2">
        <v>54888</v>
      </c>
      <c r="K3" t="s">
        <v>29</v>
      </c>
      <c r="L3">
        <v>8000</v>
      </c>
    </row>
    <row r="4" spans="1:14" x14ac:dyDescent="0.15">
      <c r="A4" t="s">
        <v>32</v>
      </c>
      <c r="B4">
        <v>300000</v>
      </c>
      <c r="C4" t="s">
        <v>7</v>
      </c>
      <c r="D4" s="2">
        <v>7462</v>
      </c>
      <c r="E4" t="s">
        <v>11</v>
      </c>
      <c r="F4" s="2">
        <v>9798</v>
      </c>
      <c r="G4" s="1">
        <f t="shared" si="0"/>
        <v>41364489600</v>
      </c>
      <c r="H4" t="s">
        <v>38</v>
      </c>
      <c r="I4" t="s">
        <v>7</v>
      </c>
      <c r="J4" s="2">
        <v>7462</v>
      </c>
      <c r="K4" t="s">
        <v>31</v>
      </c>
      <c r="L4">
        <v>21100</v>
      </c>
    </row>
    <row r="5" spans="1:14" x14ac:dyDescent="0.15">
      <c r="A5" t="s">
        <v>34</v>
      </c>
      <c r="B5">
        <v>6000</v>
      </c>
      <c r="C5" t="s">
        <v>35</v>
      </c>
      <c r="D5">
        <v>0</v>
      </c>
      <c r="E5" t="s">
        <v>36</v>
      </c>
      <c r="F5">
        <v>0</v>
      </c>
      <c r="G5" s="1">
        <f t="shared" si="0"/>
        <v>271209600</v>
      </c>
      <c r="I5" t="s">
        <v>9</v>
      </c>
      <c r="J5" s="2">
        <v>9500</v>
      </c>
      <c r="K5" t="s">
        <v>32</v>
      </c>
      <c r="L5">
        <v>300000</v>
      </c>
    </row>
    <row r="6" spans="1:14" x14ac:dyDescent="0.15">
      <c r="A6" s="4" t="s">
        <v>37</v>
      </c>
      <c r="B6">
        <f t="shared" ref="B6:B15" si="1">L7</f>
        <v>6300</v>
      </c>
      <c r="C6" t="s">
        <v>10</v>
      </c>
      <c r="D6" s="2">
        <f>J6</f>
        <v>5399</v>
      </c>
      <c r="E6" t="s">
        <v>9</v>
      </c>
      <c r="F6" s="2">
        <f>J5</f>
        <v>9500</v>
      </c>
      <c r="G6" s="3">
        <f t="shared" si="0"/>
        <v>-758318400</v>
      </c>
      <c r="I6" t="s">
        <v>10</v>
      </c>
      <c r="J6" s="2">
        <v>5399</v>
      </c>
      <c r="K6" t="s">
        <v>34</v>
      </c>
      <c r="L6">
        <v>6000</v>
      </c>
    </row>
    <row r="7" spans="1:14" x14ac:dyDescent="0.15">
      <c r="A7" t="s">
        <v>41</v>
      </c>
      <c r="B7">
        <f t="shared" si="1"/>
        <v>19000</v>
      </c>
      <c r="C7" t="s">
        <v>40</v>
      </c>
      <c r="D7" s="2">
        <f>J7</f>
        <v>9798</v>
      </c>
      <c r="E7" t="s">
        <v>42</v>
      </c>
      <c r="F7" s="2">
        <f>J12</f>
        <v>15000</v>
      </c>
      <c r="G7" s="1">
        <f t="shared" si="0"/>
        <v>357753600</v>
      </c>
      <c r="I7" t="s">
        <v>11</v>
      </c>
      <c r="J7" s="2">
        <v>9798</v>
      </c>
      <c r="K7" t="s">
        <v>37</v>
      </c>
      <c r="L7">
        <v>6300</v>
      </c>
    </row>
    <row r="8" spans="1:14" x14ac:dyDescent="0.15">
      <c r="A8" t="s">
        <v>43</v>
      </c>
      <c r="B8">
        <f t="shared" si="1"/>
        <v>7729</v>
      </c>
      <c r="C8" t="s">
        <v>8</v>
      </c>
      <c r="D8" s="2">
        <v>0</v>
      </c>
      <c r="E8" t="s">
        <v>6</v>
      </c>
      <c r="F8" s="2">
        <v>0</v>
      </c>
      <c r="G8" s="1">
        <f t="shared" si="0"/>
        <v>520185600</v>
      </c>
      <c r="H8" t="s">
        <v>38</v>
      </c>
      <c r="I8" t="s">
        <v>13</v>
      </c>
      <c r="J8" s="2">
        <v>13877</v>
      </c>
      <c r="K8" t="s">
        <v>39</v>
      </c>
      <c r="L8">
        <v>19000</v>
      </c>
    </row>
    <row r="9" spans="1:14" ht="13.5" customHeight="1" x14ac:dyDescent="0.15">
      <c r="A9" t="s">
        <v>44</v>
      </c>
      <c r="B9">
        <f t="shared" si="1"/>
        <v>50000</v>
      </c>
      <c r="C9" t="s">
        <v>9</v>
      </c>
      <c r="D9" s="2">
        <f>J5</f>
        <v>9500</v>
      </c>
      <c r="E9" t="s">
        <v>15</v>
      </c>
      <c r="F9" s="2">
        <f>J10</f>
        <v>35799</v>
      </c>
      <c r="G9" s="1">
        <f t="shared" si="0"/>
        <v>3345681600</v>
      </c>
      <c r="I9" t="s">
        <v>14</v>
      </c>
      <c r="J9" s="2">
        <v>13298</v>
      </c>
      <c r="K9" t="s">
        <v>43</v>
      </c>
      <c r="L9">
        <v>7729</v>
      </c>
    </row>
    <row r="10" spans="1:14" ht="13.5" customHeight="1" x14ac:dyDescent="0.15">
      <c r="A10" t="s">
        <v>46</v>
      </c>
      <c r="B10">
        <f t="shared" si="1"/>
        <v>30000</v>
      </c>
      <c r="C10" t="s">
        <v>16</v>
      </c>
      <c r="D10" s="2">
        <f>J11</f>
        <v>8747</v>
      </c>
      <c r="E10" t="s">
        <v>15</v>
      </c>
      <c r="F10" s="2">
        <f>J10</f>
        <v>35799</v>
      </c>
      <c r="G10" s="1">
        <f t="shared" si="0"/>
        <v>519897600</v>
      </c>
      <c r="I10" t="s">
        <v>15</v>
      </c>
      <c r="J10" s="2">
        <v>35799</v>
      </c>
      <c r="K10" t="s">
        <v>44</v>
      </c>
      <c r="L10">
        <v>50000</v>
      </c>
    </row>
    <row r="11" spans="1:14" ht="13.5" customHeight="1" x14ac:dyDescent="0.15">
      <c r="A11" s="4" t="s">
        <v>47</v>
      </c>
      <c r="B11">
        <f t="shared" si="1"/>
        <v>15000</v>
      </c>
      <c r="C11" t="s">
        <v>14</v>
      </c>
      <c r="D11" s="2">
        <f>J9</f>
        <v>13298</v>
      </c>
      <c r="E11" t="s">
        <v>16</v>
      </c>
      <c r="F11" s="2">
        <f>J11</f>
        <v>8747</v>
      </c>
      <c r="G11" s="3">
        <f t="shared" si="0"/>
        <v>-20030400</v>
      </c>
      <c r="I11" t="s">
        <v>16</v>
      </c>
      <c r="J11" s="2">
        <v>8747</v>
      </c>
      <c r="K11" t="s">
        <v>45</v>
      </c>
      <c r="L11">
        <v>30000</v>
      </c>
    </row>
    <row r="12" spans="1:14" x14ac:dyDescent="0.15">
      <c r="A12" t="s">
        <v>48</v>
      </c>
      <c r="B12">
        <f t="shared" si="1"/>
        <v>48000</v>
      </c>
      <c r="C12" t="s">
        <v>14</v>
      </c>
      <c r="D12" s="2">
        <f>J9</f>
        <v>13298</v>
      </c>
      <c r="E12" t="s">
        <v>49</v>
      </c>
      <c r="F12" s="2">
        <v>100000</v>
      </c>
      <c r="G12" s="1">
        <f t="shared" si="0"/>
        <v>-1838246400</v>
      </c>
      <c r="I12" t="s">
        <v>42</v>
      </c>
      <c r="J12" s="2">
        <v>15000</v>
      </c>
      <c r="K12" t="s">
        <v>47</v>
      </c>
      <c r="L12">
        <v>15000</v>
      </c>
    </row>
    <row r="13" spans="1:14" ht="13.5" customHeight="1" x14ac:dyDescent="0.15">
      <c r="A13" t="s">
        <v>50</v>
      </c>
      <c r="B13">
        <f t="shared" si="1"/>
        <v>36453</v>
      </c>
      <c r="C13" t="s">
        <v>9</v>
      </c>
      <c r="D13" s="2">
        <f>J5</f>
        <v>9500</v>
      </c>
      <c r="E13" t="s">
        <v>51</v>
      </c>
      <c r="F13" s="2">
        <f>J14</f>
        <v>8447</v>
      </c>
      <c r="G13" s="1">
        <f t="shared" si="0"/>
        <v>3364257600</v>
      </c>
      <c r="I13" t="s">
        <v>49</v>
      </c>
      <c r="J13" s="2">
        <v>63165</v>
      </c>
      <c r="K13" t="s">
        <v>48</v>
      </c>
      <c r="L13">
        <v>48000</v>
      </c>
    </row>
    <row r="14" spans="1:14" ht="13.5" customHeight="1" x14ac:dyDescent="0.15">
      <c r="A14" t="s">
        <v>52</v>
      </c>
      <c r="B14">
        <f t="shared" si="1"/>
        <v>4898</v>
      </c>
      <c r="C14" t="s">
        <v>53</v>
      </c>
      <c r="D14">
        <v>0</v>
      </c>
      <c r="E14" t="s">
        <v>8</v>
      </c>
      <c r="F14">
        <v>0</v>
      </c>
      <c r="G14" s="1">
        <f t="shared" si="0"/>
        <v>112521600</v>
      </c>
      <c r="I14" t="s">
        <v>51</v>
      </c>
      <c r="J14" s="2">
        <v>8447</v>
      </c>
      <c r="K14" t="s">
        <v>50</v>
      </c>
      <c r="L14">
        <v>36453</v>
      </c>
    </row>
    <row r="15" spans="1:14" ht="13.5" customHeight="1" x14ac:dyDescent="0.15">
      <c r="A15" t="s">
        <v>54</v>
      </c>
      <c r="B15">
        <f t="shared" si="1"/>
        <v>36218</v>
      </c>
      <c r="C15" t="s">
        <v>55</v>
      </c>
      <c r="D15">
        <v>13507</v>
      </c>
      <c r="E15" t="s">
        <v>56</v>
      </c>
      <c r="F15">
        <v>17000</v>
      </c>
      <c r="G15" s="1">
        <f t="shared" si="0"/>
        <v>2426097600</v>
      </c>
      <c r="I15" t="s">
        <v>55</v>
      </c>
      <c r="K15" t="s">
        <v>52</v>
      </c>
      <c r="L15">
        <v>4898</v>
      </c>
    </row>
    <row r="16" spans="1:14" x14ac:dyDescent="0.15">
      <c r="A16" t="s">
        <v>57</v>
      </c>
      <c r="I16" t="s">
        <v>56</v>
      </c>
      <c r="K16" t="s">
        <v>54</v>
      </c>
      <c r="L16">
        <v>36218</v>
      </c>
    </row>
    <row r="17" spans="11:12" x14ac:dyDescent="0.15">
      <c r="K17" t="s">
        <v>57</v>
      </c>
      <c r="L17">
        <v>24000</v>
      </c>
    </row>
  </sheetData>
  <mergeCells count="3">
    <mergeCell ref="I1:L1"/>
    <mergeCell ref="I2:J2"/>
    <mergeCell ref="K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21" sqref="H21"/>
    </sheetView>
  </sheetViews>
  <sheetFormatPr defaultRowHeight="13.5" x14ac:dyDescent="0.15"/>
  <cols>
    <col min="1" max="1" width="15.125" style="2" bestFit="1" customWidth="1"/>
    <col min="2" max="4" width="11.625" style="2" bestFit="1" customWidth="1"/>
    <col min="5" max="5" width="11.625" style="2" customWidth="1"/>
    <col min="6" max="7" width="11.625" style="2" bestFit="1" customWidth="1"/>
    <col min="8" max="12" width="9" style="2"/>
    <col min="13" max="13" width="15.125" style="2" bestFit="1" customWidth="1"/>
    <col min="14" max="16384" width="9" style="2"/>
  </cols>
  <sheetData>
    <row r="1" spans="1:14" x14ac:dyDescent="0.15">
      <c r="A1" s="2" t="s">
        <v>22</v>
      </c>
      <c r="B1" s="2" t="s">
        <v>23</v>
      </c>
      <c r="C1" s="2" t="s">
        <v>24</v>
      </c>
      <c r="D1" s="2" t="s">
        <v>66</v>
      </c>
      <c r="E1" s="2" t="s">
        <v>67</v>
      </c>
      <c r="F1" s="2" t="s">
        <v>60</v>
      </c>
      <c r="G1" s="2" t="s">
        <v>62</v>
      </c>
    </row>
    <row r="2" spans="1:14" x14ac:dyDescent="0.15">
      <c r="A2" s="2" t="s">
        <v>59</v>
      </c>
      <c r="B2" s="2" t="s">
        <v>40</v>
      </c>
      <c r="C2" s="2" t="s">
        <v>42</v>
      </c>
      <c r="K2" s="2" t="s">
        <v>20</v>
      </c>
      <c r="M2" s="2" t="s">
        <v>58</v>
      </c>
    </row>
    <row r="3" spans="1:14" x14ac:dyDescent="0.15">
      <c r="A3" s="2">
        <f>10000*N3*2</f>
        <v>13140000</v>
      </c>
      <c r="B3" s="2">
        <f>L8*100</f>
        <v>2000000</v>
      </c>
      <c r="C3" s="2">
        <f>L13*100</f>
        <v>2000000</v>
      </c>
      <c r="F3" s="2">
        <f>30*L4*2</f>
        <v>3322740</v>
      </c>
      <c r="G3" s="2">
        <f>A3-B3-C3-F3</f>
        <v>5817260</v>
      </c>
      <c r="K3" s="2" t="s">
        <v>4</v>
      </c>
      <c r="L3" s="2">
        <v>54888</v>
      </c>
      <c r="M3" s="2" t="s">
        <v>59</v>
      </c>
      <c r="N3" s="2">
        <v>657</v>
      </c>
    </row>
    <row r="4" spans="1:14" x14ac:dyDescent="0.15">
      <c r="A4" s="5" t="s">
        <v>64</v>
      </c>
      <c r="B4" s="2" t="s">
        <v>9</v>
      </c>
      <c r="C4" s="2" t="s">
        <v>10</v>
      </c>
      <c r="D4" s="2" t="s">
        <v>65</v>
      </c>
      <c r="E4" s="2" t="s">
        <v>14</v>
      </c>
      <c r="K4" s="2" t="s">
        <v>61</v>
      </c>
      <c r="L4" s="2">
        <v>55379</v>
      </c>
      <c r="M4" s="2" t="s">
        <v>63</v>
      </c>
      <c r="N4" s="2">
        <v>26499</v>
      </c>
    </row>
    <row r="5" spans="1:14" x14ac:dyDescent="0.15">
      <c r="A5" s="2">
        <f>300*N4*2</f>
        <v>15899400</v>
      </c>
      <c r="B5" s="2">
        <f>100*L6</f>
        <v>950000</v>
      </c>
      <c r="C5" s="2">
        <f>100*L7</f>
        <v>539900</v>
      </c>
      <c r="D5" s="2">
        <f>L16*100</f>
        <v>1358800</v>
      </c>
      <c r="E5" s="2">
        <f>L10*100</f>
        <v>1329800</v>
      </c>
      <c r="F5" s="2">
        <f>F3</f>
        <v>3322740</v>
      </c>
      <c r="G5" s="2">
        <f t="shared" ref="G5:G11" si="0">A5-B5-C5-F5</f>
        <v>11086760</v>
      </c>
      <c r="K5" s="2" t="s">
        <v>7</v>
      </c>
      <c r="L5" s="2">
        <v>7462</v>
      </c>
      <c r="M5" s="2" t="s">
        <v>68</v>
      </c>
      <c r="N5" s="2">
        <v>38000</v>
      </c>
    </row>
    <row r="6" spans="1:14" x14ac:dyDescent="0.15">
      <c r="A6" s="2" t="s">
        <v>68</v>
      </c>
      <c r="B6" s="2" t="s">
        <v>40</v>
      </c>
      <c r="C6" s="2" t="s">
        <v>42</v>
      </c>
      <c r="D6" s="2" t="s">
        <v>14</v>
      </c>
      <c r="E6" s="2" t="s">
        <v>49</v>
      </c>
      <c r="K6" s="2" t="s">
        <v>9</v>
      </c>
      <c r="L6" s="2">
        <v>9500</v>
      </c>
      <c r="M6" s="2" t="s">
        <v>69</v>
      </c>
      <c r="N6" s="2">
        <v>23500</v>
      </c>
    </row>
    <row r="7" spans="1:14" x14ac:dyDescent="0.15">
      <c r="A7" s="2">
        <f>300*N5*2</f>
        <v>22800000</v>
      </c>
      <c r="B7" s="2">
        <v>2000000</v>
      </c>
      <c r="C7" s="2">
        <v>2000000</v>
      </c>
      <c r="D7" s="2">
        <f>E5</f>
        <v>1329800</v>
      </c>
      <c r="E7" s="2">
        <f>100*L14</f>
        <v>6316500</v>
      </c>
      <c r="F7" s="2">
        <f>F5</f>
        <v>3322740</v>
      </c>
      <c r="G7" s="2">
        <f t="shared" si="0"/>
        <v>15477260</v>
      </c>
      <c r="K7" s="2" t="s">
        <v>10</v>
      </c>
      <c r="L7" s="2">
        <v>5399</v>
      </c>
      <c r="M7" s="2" t="s">
        <v>71</v>
      </c>
      <c r="N7" s="2">
        <v>407</v>
      </c>
    </row>
    <row r="8" spans="1:14" x14ac:dyDescent="0.15">
      <c r="A8" s="2" t="s">
        <v>69</v>
      </c>
      <c r="B8" s="2" t="s">
        <v>70</v>
      </c>
      <c r="C8" s="2" t="s">
        <v>16</v>
      </c>
      <c r="D8" s="2" t="s">
        <v>55</v>
      </c>
      <c r="E8" s="2" t="s">
        <v>56</v>
      </c>
      <c r="K8" s="2" t="s">
        <v>11</v>
      </c>
      <c r="L8" s="2">
        <v>20000</v>
      </c>
      <c r="M8" s="2" t="s">
        <v>103</v>
      </c>
      <c r="N8" s="2">
        <v>389</v>
      </c>
    </row>
    <row r="9" spans="1:14" x14ac:dyDescent="0.15">
      <c r="A9" s="2">
        <f>300*N6*2</f>
        <v>14100000</v>
      </c>
      <c r="B9" s="2">
        <f>100*L19</f>
        <v>668700</v>
      </c>
      <c r="C9" s="2">
        <f>100*L12</f>
        <v>874700</v>
      </c>
      <c r="D9" s="2">
        <f>100*L18</f>
        <v>1300000</v>
      </c>
      <c r="E9" s="2">
        <f>100*L17</f>
        <v>1600000</v>
      </c>
      <c r="F9" s="2">
        <f>F7</f>
        <v>3322740</v>
      </c>
      <c r="G9" s="2">
        <f t="shared" si="0"/>
        <v>9233860</v>
      </c>
      <c r="K9" s="2" t="s">
        <v>13</v>
      </c>
      <c r="L9" s="2">
        <v>13877</v>
      </c>
    </row>
    <row r="10" spans="1:14" x14ac:dyDescent="0.15">
      <c r="A10" s="2" t="s">
        <v>71</v>
      </c>
      <c r="B10" s="2" t="s">
        <v>70</v>
      </c>
      <c r="C10" s="2" t="s">
        <v>16</v>
      </c>
      <c r="K10" s="2" t="s">
        <v>14</v>
      </c>
      <c r="L10" s="2">
        <v>13298</v>
      </c>
    </row>
    <row r="11" spans="1:14" x14ac:dyDescent="0.15">
      <c r="A11" s="2">
        <f>10000*N7*2</f>
        <v>8140000</v>
      </c>
      <c r="B11" s="2">
        <v>668700</v>
      </c>
      <c r="C11" s="2">
        <v>874700</v>
      </c>
      <c r="F11" s="2">
        <f>F9</f>
        <v>3322740</v>
      </c>
      <c r="G11" s="2">
        <f t="shared" si="0"/>
        <v>3273860</v>
      </c>
      <c r="K11" s="2" t="s">
        <v>15</v>
      </c>
      <c r="L11" s="2">
        <v>35799</v>
      </c>
    </row>
    <row r="12" spans="1:14" x14ac:dyDescent="0.15">
      <c r="A12" s="2" t="s">
        <v>103</v>
      </c>
      <c r="B12" s="2" t="s">
        <v>104</v>
      </c>
      <c r="C12" s="2" t="s">
        <v>105</v>
      </c>
      <c r="K12" s="2" t="s">
        <v>16</v>
      </c>
      <c r="L12" s="2">
        <v>8747</v>
      </c>
    </row>
    <row r="13" spans="1:14" x14ac:dyDescent="0.15">
      <c r="A13" s="2">
        <f>10000*N8*2</f>
        <v>7780000</v>
      </c>
      <c r="B13" s="2">
        <f>L20*100</f>
        <v>540000</v>
      </c>
      <c r="C13" s="2">
        <f>L5*100</f>
        <v>746200</v>
      </c>
      <c r="F13" s="2">
        <f>F3</f>
        <v>3322740</v>
      </c>
      <c r="G13" s="2">
        <f>A13-B13-C13-F13</f>
        <v>3171060</v>
      </c>
      <c r="K13" s="2" t="s">
        <v>42</v>
      </c>
      <c r="L13" s="2">
        <v>20000</v>
      </c>
    </row>
    <row r="14" spans="1:14" x14ac:dyDescent="0.15">
      <c r="K14" s="2" t="s">
        <v>49</v>
      </c>
      <c r="L14" s="2">
        <v>63165</v>
      </c>
    </row>
    <row r="15" spans="1:14" x14ac:dyDescent="0.15">
      <c r="K15" s="2" t="s">
        <v>51</v>
      </c>
      <c r="L15" s="2">
        <v>8447</v>
      </c>
    </row>
    <row r="16" spans="1:14" x14ac:dyDescent="0.15">
      <c r="K16" s="2" t="s">
        <v>65</v>
      </c>
      <c r="L16" s="2">
        <v>13588</v>
      </c>
    </row>
    <row r="17" spans="11:12" x14ac:dyDescent="0.15">
      <c r="K17" s="2" t="s">
        <v>56</v>
      </c>
      <c r="L17" s="2">
        <v>16000</v>
      </c>
    </row>
    <row r="18" spans="11:12" x14ac:dyDescent="0.15">
      <c r="K18" s="2" t="s">
        <v>55</v>
      </c>
      <c r="L18" s="2">
        <v>13000</v>
      </c>
    </row>
    <row r="19" spans="11:12" x14ac:dyDescent="0.15">
      <c r="K19" s="2" t="s">
        <v>70</v>
      </c>
      <c r="L19" s="2">
        <v>6687</v>
      </c>
    </row>
    <row r="20" spans="11:12" x14ac:dyDescent="0.15">
      <c r="K20" s="2" t="s">
        <v>104</v>
      </c>
      <c r="L20" s="2">
        <v>5400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E13" workbookViewId="0">
      <selection activeCell="H28" sqref="H28:H32"/>
    </sheetView>
  </sheetViews>
  <sheetFormatPr defaultRowHeight="13.5" x14ac:dyDescent="0.15"/>
  <cols>
    <col min="1" max="1" width="13" bestFit="1" customWidth="1"/>
    <col min="4" max="4" width="12.75" bestFit="1" customWidth="1"/>
    <col min="5" max="5" width="13" bestFit="1" customWidth="1"/>
    <col min="6" max="6" width="11.625" bestFit="1" customWidth="1"/>
    <col min="8" max="8" width="12.75" bestFit="1" customWidth="1"/>
    <col min="15" max="15" width="12.25" bestFit="1" customWidth="1"/>
  </cols>
  <sheetData>
    <row r="1" spans="1:31" x14ac:dyDescent="0.15">
      <c r="A1" t="s">
        <v>72</v>
      </c>
      <c r="B1" s="1"/>
      <c r="C1" s="1"/>
      <c r="D1" s="1" t="s">
        <v>82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15">
      <c r="A2" t="s">
        <v>73</v>
      </c>
      <c r="B2" s="1">
        <v>3307</v>
      </c>
      <c r="C2" s="1">
        <v>1500</v>
      </c>
      <c r="D2" s="7">
        <f>B2/C2</f>
        <v>2.2046666666666668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15">
      <c r="A3" t="s">
        <v>81</v>
      </c>
      <c r="B3" s="1">
        <v>3356</v>
      </c>
      <c r="C3" s="1">
        <v>300</v>
      </c>
      <c r="D3" s="7">
        <f t="shared" ref="D3:D10" si="0">B3/C3</f>
        <v>11.186666666666667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15">
      <c r="A4" t="s">
        <v>74</v>
      </c>
      <c r="B4" s="1">
        <v>4200</v>
      </c>
      <c r="C4" s="1">
        <v>3000</v>
      </c>
      <c r="D4" s="7">
        <f t="shared" si="0"/>
        <v>1.4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15">
      <c r="A5" t="s">
        <v>80</v>
      </c>
      <c r="B5" s="1">
        <v>257132</v>
      </c>
      <c r="C5" s="1">
        <v>10000</v>
      </c>
      <c r="D5" s="7">
        <f t="shared" si="0"/>
        <v>25.713200000000001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92</v>
      </c>
      <c r="P5" s="1">
        <v>56186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t="s">
        <v>75</v>
      </c>
      <c r="B6" s="1">
        <v>742</v>
      </c>
      <c r="C6" s="1">
        <v>750</v>
      </c>
      <c r="D6" s="7">
        <f t="shared" si="0"/>
        <v>0.98933333333333329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91</v>
      </c>
      <c r="P6" s="1">
        <f>P5*8</f>
        <v>449488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t="s">
        <v>76</v>
      </c>
      <c r="B7" s="1">
        <v>7758</v>
      </c>
      <c r="C7" s="1">
        <v>2200</v>
      </c>
      <c r="D7" s="7">
        <f t="shared" si="0"/>
        <v>3.5263636363636364</v>
      </c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93</v>
      </c>
      <c r="P7" s="1">
        <f>P6/100</f>
        <v>4494.88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t="s">
        <v>77</v>
      </c>
      <c r="B8" s="1">
        <v>490</v>
      </c>
      <c r="C8" s="1">
        <v>400</v>
      </c>
      <c r="D8" s="7">
        <f t="shared" si="0"/>
        <v>1.2250000000000001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t="s">
        <v>78</v>
      </c>
      <c r="B9" s="1">
        <v>56160</v>
      </c>
      <c r="C9" s="1">
        <v>6000</v>
      </c>
      <c r="D9" s="7">
        <f t="shared" si="0"/>
        <v>9.36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t="s">
        <v>79</v>
      </c>
      <c r="B10" s="1">
        <v>72</v>
      </c>
      <c r="C10" s="1">
        <v>200</v>
      </c>
      <c r="D10" s="7">
        <f t="shared" si="0"/>
        <v>0.36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B12" s="1"/>
      <c r="C12" s="1"/>
      <c r="D12" s="1"/>
      <c r="E12" s="1"/>
      <c r="F12" s="1"/>
      <c r="G12" s="1" t="s">
        <v>89</v>
      </c>
      <c r="H12" s="1" t="s">
        <v>90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B13" s="1"/>
      <c r="C13" s="1"/>
      <c r="D13" s="1"/>
      <c r="E13" s="1" t="s">
        <v>40</v>
      </c>
      <c r="F13" s="7">
        <v>1157.4333333333332</v>
      </c>
      <c r="G13" s="1">
        <v>10899</v>
      </c>
      <c r="H13" s="1">
        <f>F13*G13</f>
        <v>12614865.899999999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"/>
      <c r="AA13" s="1"/>
      <c r="AB13" s="1"/>
      <c r="AC13" s="1"/>
      <c r="AD13" s="1"/>
      <c r="AE13" s="1"/>
    </row>
    <row r="14" spans="1:31" x14ac:dyDescent="0.15">
      <c r="B14" s="1"/>
      <c r="C14" s="1"/>
      <c r="D14" s="1"/>
      <c r="E14" s="1" t="s">
        <v>51</v>
      </c>
      <c r="F14" s="7">
        <v>487.56969696969702</v>
      </c>
      <c r="G14" s="1">
        <v>11300</v>
      </c>
      <c r="H14" s="1">
        <f t="shared" ref="H14:H26" si="1">F14*G14</f>
        <v>5509537.5757575762</v>
      </c>
      <c r="I14" s="6"/>
      <c r="J14" s="6" t="s">
        <v>40</v>
      </c>
      <c r="K14" s="6" t="s">
        <v>51</v>
      </c>
      <c r="L14" s="6" t="s">
        <v>55</v>
      </c>
      <c r="M14" s="6" t="s">
        <v>49</v>
      </c>
      <c r="N14" s="6" t="s">
        <v>16</v>
      </c>
      <c r="O14" s="6" t="s">
        <v>14</v>
      </c>
      <c r="P14" s="6" t="s">
        <v>83</v>
      </c>
      <c r="Q14" s="6" t="s">
        <v>7</v>
      </c>
      <c r="R14" s="6" t="s">
        <v>15</v>
      </c>
      <c r="S14" s="6" t="s">
        <v>13</v>
      </c>
      <c r="T14" s="6" t="s">
        <v>56</v>
      </c>
      <c r="U14" s="6" t="s">
        <v>84</v>
      </c>
      <c r="V14" s="6" t="s">
        <v>87</v>
      </c>
      <c r="W14" s="6" t="s">
        <v>86</v>
      </c>
      <c r="X14" s="6"/>
      <c r="Y14" s="6"/>
      <c r="Z14" s="1"/>
      <c r="AA14" s="1"/>
      <c r="AB14" s="1"/>
      <c r="AC14" s="1"/>
      <c r="AD14" s="1"/>
      <c r="AE14" s="1"/>
    </row>
    <row r="15" spans="1:31" x14ac:dyDescent="0.15">
      <c r="B15" s="1"/>
      <c r="C15" s="1"/>
      <c r="D15" s="1"/>
      <c r="E15" s="1" t="s">
        <v>55</v>
      </c>
      <c r="F15" s="7">
        <v>1474.0666666666666</v>
      </c>
      <c r="G15" s="1">
        <v>13799</v>
      </c>
      <c r="H15" s="1">
        <f t="shared" si="1"/>
        <v>20340645.933333334</v>
      </c>
      <c r="I15" s="6" t="s">
        <v>73</v>
      </c>
      <c r="J15" s="7"/>
      <c r="K15" s="7"/>
      <c r="L15" s="7">
        <v>1</v>
      </c>
      <c r="M15" s="7"/>
      <c r="N15" s="7"/>
      <c r="O15" s="7"/>
      <c r="P15" s="7"/>
      <c r="Q15" s="7">
        <v>1</v>
      </c>
      <c r="R15" s="7"/>
      <c r="S15" s="7">
        <v>1</v>
      </c>
      <c r="T15" s="7">
        <v>1</v>
      </c>
      <c r="U15" s="7"/>
      <c r="V15" s="7"/>
      <c r="W15" s="7">
        <v>7</v>
      </c>
      <c r="X15" s="7"/>
      <c r="Y15" s="7">
        <v>2.2046666666666668</v>
      </c>
      <c r="Z15" s="1"/>
      <c r="AA15" s="1"/>
      <c r="AB15" s="1"/>
      <c r="AC15" s="1"/>
      <c r="AD15" s="1"/>
      <c r="AE15" s="1"/>
    </row>
    <row r="16" spans="1:31" x14ac:dyDescent="0.15">
      <c r="B16" s="1"/>
      <c r="C16" s="1"/>
      <c r="D16" s="1"/>
      <c r="E16" s="1" t="s">
        <v>49</v>
      </c>
      <c r="F16" s="7">
        <v>257.43333333333334</v>
      </c>
      <c r="G16" s="1">
        <v>60000</v>
      </c>
      <c r="H16" s="1">
        <f t="shared" si="1"/>
        <v>15446000</v>
      </c>
      <c r="I16" s="6" t="s">
        <v>81</v>
      </c>
      <c r="J16" s="7"/>
      <c r="K16" s="7"/>
      <c r="L16" s="7">
        <v>1</v>
      </c>
      <c r="M16" s="7"/>
      <c r="N16" s="7"/>
      <c r="O16" s="7"/>
      <c r="P16" s="7">
        <v>1</v>
      </c>
      <c r="Q16" s="7">
        <v>1</v>
      </c>
      <c r="R16" s="7">
        <v>1</v>
      </c>
      <c r="S16" s="7"/>
      <c r="T16" s="7"/>
      <c r="U16" s="7"/>
      <c r="V16" s="7"/>
      <c r="W16" s="7">
        <v>6</v>
      </c>
      <c r="X16" s="7"/>
      <c r="Y16" s="7">
        <v>11.186666666666667</v>
      </c>
      <c r="Z16" s="1"/>
      <c r="AA16" s="1"/>
      <c r="AB16" s="1"/>
      <c r="AC16" s="1"/>
      <c r="AD16" s="1"/>
      <c r="AE16" s="1"/>
    </row>
    <row r="17" spans="1:31" x14ac:dyDescent="0.15">
      <c r="B17" s="1"/>
      <c r="C17" s="1"/>
      <c r="D17" s="1"/>
      <c r="E17" s="1" t="s">
        <v>16</v>
      </c>
      <c r="F17" s="7">
        <v>574.06969696969691</v>
      </c>
      <c r="G17" s="1">
        <v>9400</v>
      </c>
      <c r="H17" s="1">
        <f t="shared" si="1"/>
        <v>5396255.1515151514</v>
      </c>
      <c r="I17" s="6" t="s">
        <v>74</v>
      </c>
      <c r="J17" s="7"/>
      <c r="K17" s="7"/>
      <c r="L17" s="7"/>
      <c r="M17" s="7"/>
      <c r="N17" s="7"/>
      <c r="O17" s="7"/>
      <c r="P17" s="7"/>
      <c r="Q17" s="7">
        <v>1</v>
      </c>
      <c r="R17" s="7"/>
      <c r="S17" s="7">
        <v>1</v>
      </c>
      <c r="T17" s="7"/>
      <c r="U17" s="7"/>
      <c r="V17" s="7"/>
      <c r="W17" s="7">
        <v>6</v>
      </c>
      <c r="X17" s="7"/>
      <c r="Y17" s="7">
        <v>1.4</v>
      </c>
      <c r="Z17" s="1"/>
      <c r="AA17" s="1"/>
      <c r="AB17" s="1"/>
      <c r="AC17" s="1"/>
      <c r="AD17" s="1"/>
      <c r="AE17" s="1"/>
    </row>
    <row r="18" spans="1:31" x14ac:dyDescent="0.15">
      <c r="B18" s="1"/>
      <c r="C18" s="1"/>
      <c r="D18" s="1"/>
      <c r="E18" s="1" t="s">
        <v>14</v>
      </c>
      <c r="F18" s="7">
        <v>574.06969696969691</v>
      </c>
      <c r="G18" s="1">
        <v>24000</v>
      </c>
      <c r="H18" s="1">
        <f t="shared" si="1"/>
        <v>13777672.727272727</v>
      </c>
      <c r="I18" s="6" t="s">
        <v>80</v>
      </c>
      <c r="J18" s="7"/>
      <c r="K18" s="7"/>
      <c r="L18" s="7"/>
      <c r="M18" s="7"/>
      <c r="N18" s="7"/>
      <c r="O18" s="7"/>
      <c r="P18" s="7">
        <v>1</v>
      </c>
      <c r="Q18" s="7">
        <v>1</v>
      </c>
      <c r="R18" s="7"/>
      <c r="S18" s="7"/>
      <c r="T18" s="7"/>
      <c r="U18" s="7"/>
      <c r="V18" s="7"/>
      <c r="W18" s="7">
        <v>6</v>
      </c>
      <c r="X18" s="7"/>
      <c r="Y18" s="7">
        <v>25.713200000000001</v>
      </c>
      <c r="Z18" s="1"/>
      <c r="AA18" s="1"/>
      <c r="AB18" s="1"/>
      <c r="AC18" s="1"/>
      <c r="AD18" s="1"/>
      <c r="AE18" s="1"/>
    </row>
    <row r="19" spans="1:31" x14ac:dyDescent="0.15">
      <c r="B19" s="1"/>
      <c r="C19" s="1"/>
      <c r="D19" s="1"/>
      <c r="E19" s="1" t="s">
        <v>83</v>
      </c>
      <c r="F19" s="7">
        <v>3689.9866666666667</v>
      </c>
      <c r="G19" s="1">
        <f>P7</f>
        <v>4494.88</v>
      </c>
      <c r="H19" s="1">
        <f t="shared" si="1"/>
        <v>16586047.268266667</v>
      </c>
      <c r="I19" s="6" t="s">
        <v>75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/>
      <c r="Q19" s="7"/>
      <c r="R19" s="7"/>
      <c r="S19" s="7"/>
      <c r="T19" s="7"/>
      <c r="U19" s="7"/>
      <c r="V19" s="7"/>
      <c r="W19" s="7">
        <v>7</v>
      </c>
      <c r="X19" s="7"/>
      <c r="Y19" s="7">
        <v>0.98933333333333329</v>
      </c>
      <c r="Z19" s="1"/>
      <c r="AA19" s="1"/>
      <c r="AB19" s="1"/>
      <c r="AC19" s="1"/>
      <c r="AD19" s="1"/>
      <c r="AE19" s="1"/>
    </row>
    <row r="20" spans="1:31" x14ac:dyDescent="0.15">
      <c r="B20" s="1"/>
      <c r="C20" s="1"/>
      <c r="D20" s="1"/>
      <c r="E20" s="1" t="s">
        <v>7</v>
      </c>
      <c r="F20" s="7">
        <v>5108.9533333333338</v>
      </c>
      <c r="G20" s="1">
        <f>P7</f>
        <v>4494.88</v>
      </c>
      <c r="H20" s="1">
        <f t="shared" si="1"/>
        <v>22964132.158933338</v>
      </c>
      <c r="I20" s="6" t="s">
        <v>76</v>
      </c>
      <c r="J20" s="7"/>
      <c r="K20" s="7">
        <v>1</v>
      </c>
      <c r="L20" s="7"/>
      <c r="M20" s="7"/>
      <c r="N20" s="7">
        <v>1</v>
      </c>
      <c r="O20" s="7">
        <v>1</v>
      </c>
      <c r="P20" s="7"/>
      <c r="Q20" s="7"/>
      <c r="R20" s="7"/>
      <c r="S20" s="7"/>
      <c r="T20" s="7"/>
      <c r="U20" s="7">
        <v>1</v>
      </c>
      <c r="V20" s="7"/>
      <c r="W20" s="7">
        <v>7</v>
      </c>
      <c r="X20" s="7"/>
      <c r="Y20" s="7">
        <v>3.5263636363636364</v>
      </c>
      <c r="Z20" s="1"/>
      <c r="AA20" s="1"/>
      <c r="AB20" s="1"/>
      <c r="AC20" s="1"/>
      <c r="AD20" s="1"/>
      <c r="AE20" s="1"/>
    </row>
    <row r="21" spans="1:31" x14ac:dyDescent="0.15">
      <c r="B21" s="1"/>
      <c r="C21" s="1"/>
      <c r="D21" s="1"/>
      <c r="E21" s="1" t="s">
        <v>15</v>
      </c>
      <c r="F21" s="7">
        <v>1399.6666666666665</v>
      </c>
      <c r="G21" s="1">
        <v>28800</v>
      </c>
      <c r="H21" s="1">
        <f t="shared" si="1"/>
        <v>40310399.999999993</v>
      </c>
      <c r="I21" s="6" t="s">
        <v>77</v>
      </c>
      <c r="J21" s="7">
        <v>1</v>
      </c>
      <c r="K21" s="7"/>
      <c r="L21" s="7"/>
      <c r="M21" s="7">
        <v>1</v>
      </c>
      <c r="N21" s="7">
        <v>1</v>
      </c>
      <c r="O21" s="7">
        <v>1</v>
      </c>
      <c r="P21" s="7"/>
      <c r="Q21" s="7">
        <v>1</v>
      </c>
      <c r="R21" s="7">
        <v>2</v>
      </c>
      <c r="S21" s="7"/>
      <c r="T21" s="7"/>
      <c r="U21" s="7">
        <v>1</v>
      </c>
      <c r="V21" s="7"/>
      <c r="W21" s="7">
        <v>8</v>
      </c>
      <c r="X21" s="7"/>
      <c r="Y21" s="7">
        <v>1.2250000000000001</v>
      </c>
      <c r="Z21" s="1"/>
      <c r="AA21" s="1"/>
      <c r="AB21" s="1"/>
      <c r="AC21" s="1"/>
      <c r="AD21" s="1"/>
      <c r="AE21" s="1"/>
    </row>
    <row r="22" spans="1:31" x14ac:dyDescent="0.15">
      <c r="B22" s="1"/>
      <c r="C22" s="1"/>
      <c r="D22" s="1"/>
      <c r="E22" s="1" t="s">
        <v>13</v>
      </c>
      <c r="F22" s="7">
        <v>360.4666666666667</v>
      </c>
      <c r="G22" s="1">
        <f>P7</f>
        <v>4494.88</v>
      </c>
      <c r="H22" s="1">
        <f t="shared" si="1"/>
        <v>1620254.4106666669</v>
      </c>
      <c r="I22" s="6" t="s">
        <v>78</v>
      </c>
      <c r="J22" s="7">
        <v>1</v>
      </c>
      <c r="K22" s="7"/>
      <c r="L22" s="7"/>
      <c r="M22" s="7"/>
      <c r="N22" s="7"/>
      <c r="O22" s="7"/>
      <c r="P22" s="7"/>
      <c r="Q22" s="7">
        <v>1</v>
      </c>
      <c r="R22" s="7"/>
      <c r="S22" s="7"/>
      <c r="T22" s="7"/>
      <c r="U22" s="7"/>
      <c r="V22" s="7"/>
      <c r="W22" s="7">
        <v>6</v>
      </c>
      <c r="X22" s="7"/>
      <c r="Y22" s="7">
        <v>9.36</v>
      </c>
      <c r="Z22" s="1"/>
      <c r="AA22" s="1"/>
      <c r="AB22" s="1"/>
      <c r="AC22" s="1"/>
      <c r="AD22" s="1"/>
      <c r="AE22" s="1"/>
    </row>
    <row r="23" spans="1:31" x14ac:dyDescent="0.15">
      <c r="B23" s="1"/>
      <c r="C23" s="1"/>
      <c r="D23" s="1"/>
      <c r="E23" s="1" t="s">
        <v>56</v>
      </c>
      <c r="F23" s="7">
        <v>256.46666666666664</v>
      </c>
      <c r="G23" s="1">
        <v>15892</v>
      </c>
      <c r="H23" s="1">
        <f t="shared" si="1"/>
        <v>4075768.2666666661</v>
      </c>
      <c r="I23" s="6" t="s">
        <v>79</v>
      </c>
      <c r="J23" s="7"/>
      <c r="K23" s="7">
        <v>1</v>
      </c>
      <c r="L23" s="7">
        <v>1</v>
      </c>
      <c r="M23" s="7">
        <v>1</v>
      </c>
      <c r="N23" s="7"/>
      <c r="O23" s="7"/>
      <c r="P23" s="7"/>
      <c r="Q23" s="7"/>
      <c r="R23" s="7">
        <v>1</v>
      </c>
      <c r="S23" s="7"/>
      <c r="T23" s="7">
        <v>1</v>
      </c>
      <c r="U23" s="7">
        <v>2</v>
      </c>
      <c r="V23" s="7">
        <v>1</v>
      </c>
      <c r="W23" s="7">
        <v>8</v>
      </c>
      <c r="X23" s="7"/>
      <c r="Y23" s="7">
        <v>0.36</v>
      </c>
      <c r="Z23" s="1"/>
      <c r="AA23" s="1"/>
      <c r="AB23" s="1"/>
      <c r="AC23" s="1"/>
      <c r="AD23" s="1"/>
      <c r="AE23" s="1"/>
    </row>
    <row r="24" spans="1:31" x14ac:dyDescent="0.15">
      <c r="B24" s="1"/>
      <c r="C24" s="1"/>
      <c r="D24" s="1"/>
      <c r="E24" s="1" t="s">
        <v>84</v>
      </c>
      <c r="F24" s="7">
        <v>547.13636363636363</v>
      </c>
      <c r="G24" s="1">
        <f>P7</f>
        <v>4494.88</v>
      </c>
      <c r="H24" s="1">
        <f t="shared" si="1"/>
        <v>2459312.2981818183</v>
      </c>
      <c r="I24" s="6"/>
      <c r="J24" s="7">
        <f>J15*$Y15+J16*$Y16+J17*$Y17+J18*$Y18+J19*$Y19+J20*$Y20+J21*$Y21+J22*$Y22+J23*$Y23</f>
        <v>11.574333333333332</v>
      </c>
      <c r="K24" s="7">
        <f t="shared" ref="K24:W24" si="2">K15*$Y15+K16*$Y16+K17*$Y17+K18*$Y18+K19*$Y19+K20*$Y20+K21*$Y21+K22*$Y22+K23*$Y23</f>
        <v>4.8756969696969703</v>
      </c>
      <c r="L24" s="7">
        <f>L15*$Y15+L16*$Y16+L17*$Y17+L18*$Y18+L19*$Y19+L20*$Y20+L21*$Y21+L22*$Y22+L23*$Y23</f>
        <v>14.740666666666666</v>
      </c>
      <c r="M24" s="7">
        <f t="shared" si="2"/>
        <v>2.5743333333333331</v>
      </c>
      <c r="N24" s="7">
        <f t="shared" si="2"/>
        <v>5.7406969696969696</v>
      </c>
      <c r="O24" s="7">
        <f t="shared" si="2"/>
        <v>5.7406969696969696</v>
      </c>
      <c r="P24" s="7">
        <f t="shared" si="2"/>
        <v>36.899866666666668</v>
      </c>
      <c r="Q24" s="7">
        <f t="shared" si="2"/>
        <v>51.089533333333335</v>
      </c>
      <c r="R24" s="7">
        <f t="shared" si="2"/>
        <v>13.996666666666666</v>
      </c>
      <c r="S24" s="7">
        <f t="shared" si="2"/>
        <v>3.6046666666666667</v>
      </c>
      <c r="T24" s="7">
        <f t="shared" si="2"/>
        <v>2.5646666666666667</v>
      </c>
      <c r="U24" s="7">
        <f t="shared" si="2"/>
        <v>5.4713636363636367</v>
      </c>
      <c r="V24" s="7">
        <f t="shared" si="2"/>
        <v>0.36</v>
      </c>
      <c r="W24" s="7">
        <f t="shared" si="2"/>
        <v>345.68174545454542</v>
      </c>
      <c r="X24" s="7"/>
      <c r="Y24" s="7"/>
      <c r="Z24" s="1"/>
      <c r="AA24" s="1"/>
      <c r="AB24" s="1"/>
      <c r="AC24" s="1"/>
      <c r="AD24" s="1"/>
      <c r="AE24" s="1"/>
    </row>
    <row r="25" spans="1:31" x14ac:dyDescent="0.15">
      <c r="B25" s="1"/>
      <c r="C25" s="1"/>
      <c r="D25" s="1"/>
      <c r="E25" s="1" t="s">
        <v>87</v>
      </c>
      <c r="F25" s="7">
        <v>36</v>
      </c>
      <c r="G25" s="1">
        <v>18000</v>
      </c>
      <c r="H25" s="1">
        <f t="shared" si="1"/>
        <v>648000</v>
      </c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"/>
      <c r="AA25" s="1"/>
      <c r="AB25" s="1"/>
      <c r="AC25" s="1"/>
      <c r="AD25" s="1"/>
      <c r="AE25" s="1"/>
    </row>
    <row r="26" spans="1:31" x14ac:dyDescent="0.15">
      <c r="B26" s="1"/>
      <c r="C26" s="1"/>
      <c r="D26" s="1"/>
      <c r="E26" s="1" t="s">
        <v>86</v>
      </c>
      <c r="F26" s="7">
        <f>W24</f>
        <v>345.68174545454542</v>
      </c>
      <c r="G26" s="1">
        <f>P6</f>
        <v>449488</v>
      </c>
      <c r="H26" s="1">
        <f t="shared" si="1"/>
        <v>155379796.40087271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15">
      <c r="B27" s="1"/>
      <c r="C27" s="1"/>
      <c r="D27" s="1"/>
      <c r="E27" s="1"/>
      <c r="F27" s="1"/>
      <c r="G27" s="1"/>
      <c r="H27" s="1">
        <f>SUM(H13:H26)</f>
        <v>317128688.09146667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t="s">
        <v>94</v>
      </c>
      <c r="B28" s="1"/>
      <c r="C28" s="1"/>
      <c r="D28" s="1"/>
      <c r="E28" s="1" t="s">
        <v>95</v>
      </c>
      <c r="F28" s="1">
        <v>22000000</v>
      </c>
      <c r="G28">
        <v>1</v>
      </c>
      <c r="H28" s="1">
        <f>F28*G28</f>
        <v>22000000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B29" s="1"/>
      <c r="C29" s="1"/>
      <c r="D29" s="1"/>
      <c r="E29" s="1" t="s">
        <v>96</v>
      </c>
      <c r="F29" s="1">
        <v>34000</v>
      </c>
      <c r="G29">
        <v>140</v>
      </c>
      <c r="H29" s="1">
        <f t="shared" ref="H29:H31" si="3">F29*G29</f>
        <v>4760000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B30" s="1"/>
      <c r="C30" s="1"/>
      <c r="D30" s="1"/>
      <c r="E30" s="1" t="s">
        <v>97</v>
      </c>
      <c r="F30" s="1">
        <v>48000</v>
      </c>
      <c r="G30" s="1">
        <v>140</v>
      </c>
      <c r="H30" s="1">
        <f t="shared" si="3"/>
        <v>6720000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15">
      <c r="B31" s="1"/>
      <c r="C31" s="1"/>
      <c r="D31" s="1"/>
      <c r="E31" s="1" t="s">
        <v>98</v>
      </c>
      <c r="F31" s="1">
        <v>70000</v>
      </c>
      <c r="G31" s="1">
        <v>17</v>
      </c>
      <c r="H31" s="1">
        <f t="shared" si="3"/>
        <v>1190000</v>
      </c>
      <c r="I31" s="1"/>
      <c r="J31" s="1"/>
      <c r="K31" s="1"/>
      <c r="L31" s="1"/>
      <c r="M31" s="1"/>
      <c r="N31" s="1"/>
      <c r="O31" s="1"/>
      <c r="P31" s="1"/>
      <c r="Q31" s="1">
        <f t="shared" ref="Q31:AC31" si="4">J24*100</f>
        <v>1157.4333333333332</v>
      </c>
      <c r="R31" s="1">
        <f t="shared" si="4"/>
        <v>487.56969696969702</v>
      </c>
      <c r="S31" s="1">
        <f t="shared" si="4"/>
        <v>1474.0666666666666</v>
      </c>
      <c r="T31" s="1">
        <f t="shared" si="4"/>
        <v>257.43333333333334</v>
      </c>
      <c r="U31" s="1">
        <f t="shared" si="4"/>
        <v>574.06969696969691</v>
      </c>
      <c r="V31" s="1">
        <f t="shared" si="4"/>
        <v>574.06969696969691</v>
      </c>
      <c r="W31" s="1">
        <f t="shared" si="4"/>
        <v>3689.9866666666667</v>
      </c>
      <c r="X31" s="1">
        <f t="shared" si="4"/>
        <v>5108.9533333333338</v>
      </c>
      <c r="Y31" s="1">
        <f t="shared" si="4"/>
        <v>1399.6666666666665</v>
      </c>
      <c r="Z31" s="1">
        <f t="shared" si="4"/>
        <v>360.4666666666667</v>
      </c>
      <c r="AA31" s="1">
        <f t="shared" si="4"/>
        <v>256.46666666666664</v>
      </c>
      <c r="AB31" s="1">
        <f t="shared" si="4"/>
        <v>547.13636363636363</v>
      </c>
      <c r="AC31" s="1">
        <f t="shared" si="4"/>
        <v>36</v>
      </c>
      <c r="AD31" s="1"/>
      <c r="AE31" s="1"/>
    </row>
    <row r="32" spans="1:31" x14ac:dyDescent="0.15">
      <c r="B32" s="1"/>
      <c r="C32" s="1"/>
      <c r="D32" s="1"/>
      <c r="E32" s="1" t="s">
        <v>99</v>
      </c>
      <c r="F32" s="1"/>
      <c r="G32" s="1"/>
      <c r="H32" s="1">
        <v>6000000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15">
      <c r="B33" s="1"/>
      <c r="C33" s="1"/>
      <c r="D33" s="1"/>
      <c r="E33" s="1"/>
      <c r="F33" s="1"/>
      <c r="G33" s="1"/>
      <c r="H33" s="1">
        <f>SUM(H27:H32)</f>
        <v>357798688.09146667</v>
      </c>
      <c r="I33" s="1"/>
      <c r="J33" s="1"/>
      <c r="K33" s="1"/>
      <c r="L33" s="1"/>
      <c r="M33" s="1"/>
      <c r="N33" s="1"/>
      <c r="O33" s="1"/>
      <c r="P33" s="1"/>
      <c r="Q33" s="1">
        <v>1157.4333333333332</v>
      </c>
      <c r="R33" s="1">
        <v>487.56969696969702</v>
      </c>
      <c r="S33" s="1">
        <v>1474.0666666666666</v>
      </c>
      <c r="T33" s="1">
        <v>257.43333333333334</v>
      </c>
      <c r="U33" s="1">
        <v>574.06969696969691</v>
      </c>
      <c r="V33" s="1">
        <v>574.06969696969691</v>
      </c>
      <c r="W33" s="1">
        <v>3689.9866666666667</v>
      </c>
      <c r="X33" s="1">
        <v>5108.9533333333338</v>
      </c>
      <c r="Y33" s="1">
        <v>1399.6666666666665</v>
      </c>
      <c r="Z33" s="1">
        <v>360.4666666666667</v>
      </c>
      <c r="AA33" s="1">
        <v>256.46666666666664</v>
      </c>
      <c r="AB33" s="1">
        <v>547.13636363636363</v>
      </c>
      <c r="AC33" s="1">
        <v>36</v>
      </c>
      <c r="AD33" s="1"/>
      <c r="AE33" s="1"/>
    </row>
    <row r="34" spans="2:3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AA5" sqref="AA5"/>
    </sheetView>
  </sheetViews>
  <sheetFormatPr defaultRowHeight="13.5" x14ac:dyDescent="0.15"/>
  <cols>
    <col min="4" max="4" width="12.75" bestFit="1" customWidth="1"/>
    <col min="11" max="11" width="13" bestFit="1" customWidth="1"/>
  </cols>
  <sheetData>
    <row r="1" spans="1:27" x14ac:dyDescent="0.15">
      <c r="C1" t="s">
        <v>88</v>
      </c>
    </row>
    <row r="2" spans="1:27" x14ac:dyDescent="0.15">
      <c r="A2" t="s">
        <v>40</v>
      </c>
      <c r="B2">
        <v>4847.42</v>
      </c>
      <c r="C2">
        <v>10899</v>
      </c>
      <c r="D2" s="1">
        <f>B2*C2</f>
        <v>52832030.579999998</v>
      </c>
    </row>
    <row r="3" spans="1:27" x14ac:dyDescent="0.15">
      <c r="A3" t="s">
        <v>51</v>
      </c>
      <c r="B3">
        <v>487.56969696969702</v>
      </c>
      <c r="C3">
        <v>11300</v>
      </c>
      <c r="D3" s="1">
        <f t="shared" ref="D3:D15" si="0">B3*C3</f>
        <v>5509537.5757575762</v>
      </c>
    </row>
    <row r="4" spans="1:27" x14ac:dyDescent="0.15">
      <c r="A4" t="s">
        <v>55</v>
      </c>
      <c r="B4">
        <v>355.4</v>
      </c>
      <c r="C4">
        <v>13799</v>
      </c>
      <c r="D4" s="1">
        <f t="shared" si="0"/>
        <v>4904164.5999999996</v>
      </c>
      <c r="K4" s="1"/>
      <c r="L4" s="1" t="s">
        <v>40</v>
      </c>
      <c r="M4" s="1" t="s">
        <v>51</v>
      </c>
      <c r="N4" s="1" t="s">
        <v>55</v>
      </c>
      <c r="O4" s="1" t="s">
        <v>49</v>
      </c>
      <c r="P4" s="1" t="s">
        <v>16</v>
      </c>
      <c r="Q4" s="1" t="s">
        <v>14</v>
      </c>
      <c r="R4" s="1" t="s">
        <v>101</v>
      </c>
      <c r="S4" s="1" t="s">
        <v>7</v>
      </c>
      <c r="T4" s="1" t="s">
        <v>15</v>
      </c>
      <c r="U4" s="1" t="s">
        <v>13</v>
      </c>
      <c r="V4" s="1" t="s">
        <v>56</v>
      </c>
      <c r="W4" s="1" t="s">
        <v>84</v>
      </c>
      <c r="X4" s="1" t="s">
        <v>87</v>
      </c>
      <c r="Y4" s="1" t="s">
        <v>86</v>
      </c>
      <c r="Z4" s="1"/>
      <c r="AA4" s="1"/>
    </row>
    <row r="5" spans="1:27" x14ac:dyDescent="0.15">
      <c r="A5" t="s">
        <v>49</v>
      </c>
      <c r="B5">
        <v>1376.1</v>
      </c>
      <c r="C5">
        <v>60000</v>
      </c>
      <c r="D5" s="1">
        <f t="shared" si="0"/>
        <v>82566000</v>
      </c>
      <c r="K5" s="1" t="s">
        <v>73</v>
      </c>
      <c r="L5" s="7"/>
      <c r="M5" s="7"/>
      <c r="N5" s="7">
        <v>1</v>
      </c>
      <c r="O5" s="7"/>
      <c r="P5" s="7"/>
      <c r="Q5" s="7"/>
      <c r="R5" s="7"/>
      <c r="S5" s="7">
        <v>1</v>
      </c>
      <c r="T5" s="7"/>
      <c r="U5" s="7">
        <v>1</v>
      </c>
      <c r="V5" s="7">
        <v>1</v>
      </c>
      <c r="W5" s="7"/>
      <c r="X5" s="7"/>
      <c r="Y5" s="7">
        <v>7</v>
      </c>
      <c r="Z5" s="7"/>
      <c r="AA5" s="7">
        <v>2.2046666666666668</v>
      </c>
    </row>
    <row r="6" spans="1:27" x14ac:dyDescent="0.15">
      <c r="A6" t="s">
        <v>16</v>
      </c>
      <c r="B6">
        <v>574.06969696969691</v>
      </c>
      <c r="C6">
        <v>9400</v>
      </c>
      <c r="D6" s="1">
        <f t="shared" si="0"/>
        <v>5396255.1515151514</v>
      </c>
      <c r="K6" t="s">
        <v>100</v>
      </c>
      <c r="L6" s="7">
        <v>1</v>
      </c>
      <c r="M6" s="7"/>
      <c r="N6" s="7"/>
      <c r="O6" s="7">
        <v>1</v>
      </c>
      <c r="P6" s="7"/>
      <c r="Q6" s="7">
        <v>1</v>
      </c>
      <c r="R6" s="7">
        <v>1</v>
      </c>
      <c r="S6" s="7"/>
      <c r="T6" s="7"/>
      <c r="U6" s="7"/>
      <c r="V6" s="7"/>
      <c r="W6" s="7"/>
      <c r="X6" s="7"/>
      <c r="Y6" s="7">
        <v>6</v>
      </c>
      <c r="Z6" s="7"/>
      <c r="AA6" s="7">
        <v>11.186666666666667</v>
      </c>
    </row>
    <row r="7" spans="1:27" x14ac:dyDescent="0.15">
      <c r="A7" t="s">
        <v>14</v>
      </c>
      <c r="B7">
        <v>1692.7363636363636</v>
      </c>
      <c r="C7">
        <v>24000</v>
      </c>
      <c r="D7" s="1">
        <f t="shared" si="0"/>
        <v>40625672.727272727</v>
      </c>
      <c r="K7" s="1" t="s">
        <v>74</v>
      </c>
      <c r="L7" s="7"/>
      <c r="M7" s="7"/>
      <c r="N7" s="7"/>
      <c r="O7" s="7"/>
      <c r="P7" s="7"/>
      <c r="Q7" s="7"/>
      <c r="R7" s="7"/>
      <c r="S7" s="7">
        <v>1</v>
      </c>
      <c r="T7" s="7"/>
      <c r="U7" s="7">
        <v>1</v>
      </c>
      <c r="V7" s="7"/>
      <c r="W7" s="7"/>
      <c r="X7" s="7"/>
      <c r="Y7" s="7">
        <v>6</v>
      </c>
      <c r="Z7" s="7"/>
      <c r="AA7" s="7">
        <v>1.4</v>
      </c>
    </row>
    <row r="8" spans="1:27" x14ac:dyDescent="0.15">
      <c r="A8" t="s">
        <v>101</v>
      </c>
      <c r="B8">
        <v>3689.9866666666667</v>
      </c>
      <c r="C8">
        <v>9500</v>
      </c>
      <c r="D8" s="1">
        <f t="shared" si="0"/>
        <v>35054873.333333336</v>
      </c>
      <c r="K8" t="s">
        <v>102</v>
      </c>
      <c r="L8" s="7">
        <v>1</v>
      </c>
      <c r="M8" s="7"/>
      <c r="N8" s="7"/>
      <c r="O8" s="7"/>
      <c r="P8" s="7"/>
      <c r="Q8" s="7"/>
      <c r="R8" s="7">
        <v>1</v>
      </c>
      <c r="S8" s="7"/>
      <c r="T8" s="7"/>
      <c r="U8" s="7"/>
      <c r="V8" s="7"/>
      <c r="W8" s="7"/>
      <c r="X8" s="7"/>
      <c r="Y8" s="7">
        <v>6</v>
      </c>
      <c r="Z8" s="7"/>
      <c r="AA8" s="7">
        <v>25.713200000000001</v>
      </c>
    </row>
    <row r="9" spans="1:27" x14ac:dyDescent="0.15">
      <c r="A9" t="s">
        <v>7</v>
      </c>
      <c r="B9">
        <v>1418.9666666666665</v>
      </c>
      <c r="C9">
        <v>4494.88</v>
      </c>
      <c r="D9" s="1">
        <f t="shared" si="0"/>
        <v>6378084.8906666655</v>
      </c>
      <c r="K9" s="1" t="s">
        <v>75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/>
      <c r="S9" s="7"/>
      <c r="T9" s="7"/>
      <c r="U9" s="7"/>
      <c r="V9" s="7"/>
      <c r="W9" s="7"/>
      <c r="X9" s="7"/>
      <c r="Y9" s="7">
        <v>7</v>
      </c>
      <c r="Z9" s="7"/>
      <c r="AA9" s="7">
        <v>0.98933333333333329</v>
      </c>
    </row>
    <row r="10" spans="1:27" x14ac:dyDescent="0.15">
      <c r="A10" t="s">
        <v>15</v>
      </c>
      <c r="B10">
        <v>281</v>
      </c>
      <c r="C10">
        <v>28800</v>
      </c>
      <c r="D10" s="1">
        <f t="shared" si="0"/>
        <v>8092800</v>
      </c>
      <c r="K10" s="1" t="s">
        <v>76</v>
      </c>
      <c r="L10" s="7"/>
      <c r="M10" s="7">
        <v>1</v>
      </c>
      <c r="N10" s="7"/>
      <c r="O10" s="7"/>
      <c r="P10" s="7">
        <v>1</v>
      </c>
      <c r="Q10" s="7">
        <v>1</v>
      </c>
      <c r="R10" s="7"/>
      <c r="S10" s="7"/>
      <c r="T10" s="7"/>
      <c r="U10" s="7"/>
      <c r="V10" s="7"/>
      <c r="W10" s="7">
        <v>1</v>
      </c>
      <c r="X10" s="7"/>
      <c r="Y10" s="7">
        <v>7</v>
      </c>
      <c r="Z10" s="7"/>
      <c r="AA10" s="7">
        <v>3.5263636363636364</v>
      </c>
    </row>
    <row r="11" spans="1:27" x14ac:dyDescent="0.15">
      <c r="A11" t="s">
        <v>13</v>
      </c>
      <c r="B11">
        <v>360.4666666666667</v>
      </c>
      <c r="C11">
        <v>4494.88</v>
      </c>
      <c r="D11" s="1">
        <f t="shared" si="0"/>
        <v>1620254.4106666669</v>
      </c>
      <c r="K11" s="1" t="s">
        <v>77</v>
      </c>
      <c r="L11" s="7">
        <v>1</v>
      </c>
      <c r="M11" s="7"/>
      <c r="N11" s="7"/>
      <c r="O11" s="7">
        <v>1</v>
      </c>
      <c r="P11" s="7">
        <v>1</v>
      </c>
      <c r="Q11" s="7">
        <v>1</v>
      </c>
      <c r="R11" s="7"/>
      <c r="S11" s="7">
        <v>1</v>
      </c>
      <c r="T11" s="7">
        <v>2</v>
      </c>
      <c r="U11" s="7"/>
      <c r="V11" s="7"/>
      <c r="W11" s="7">
        <v>1</v>
      </c>
      <c r="X11" s="7"/>
      <c r="Y11" s="7">
        <v>8</v>
      </c>
      <c r="Z11" s="7"/>
      <c r="AA11" s="7">
        <v>1.2250000000000001</v>
      </c>
    </row>
    <row r="12" spans="1:27" x14ac:dyDescent="0.15">
      <c r="A12" t="s">
        <v>56</v>
      </c>
      <c r="B12">
        <v>256.46666666666664</v>
      </c>
      <c r="C12">
        <v>15892</v>
      </c>
      <c r="D12" s="1">
        <f t="shared" si="0"/>
        <v>4075768.2666666661</v>
      </c>
      <c r="K12" s="1" t="s">
        <v>78</v>
      </c>
      <c r="L12" s="7">
        <v>1</v>
      </c>
      <c r="M12" s="7"/>
      <c r="N12" s="7"/>
      <c r="O12" s="7"/>
      <c r="P12" s="7"/>
      <c r="Q12" s="7"/>
      <c r="R12" s="7"/>
      <c r="S12" s="7">
        <v>1</v>
      </c>
      <c r="T12" s="7"/>
      <c r="U12" s="7"/>
      <c r="V12" s="7"/>
      <c r="W12" s="7"/>
      <c r="X12" s="7"/>
      <c r="Y12" s="7">
        <v>6</v>
      </c>
      <c r="Z12" s="7"/>
      <c r="AA12" s="7">
        <v>9.36</v>
      </c>
    </row>
    <row r="13" spans="1:27" x14ac:dyDescent="0.15">
      <c r="A13" t="s">
        <v>9</v>
      </c>
      <c r="B13">
        <v>547.13636363636363</v>
      </c>
      <c r="C13">
        <v>4494.88</v>
      </c>
      <c r="D13" s="1">
        <f t="shared" si="0"/>
        <v>2459312.2981818183</v>
      </c>
      <c r="K13" s="1" t="s">
        <v>79</v>
      </c>
      <c r="L13" s="7"/>
      <c r="M13" s="7">
        <v>1</v>
      </c>
      <c r="N13" s="7">
        <v>1</v>
      </c>
      <c r="O13" s="7">
        <v>1</v>
      </c>
      <c r="P13" s="7"/>
      <c r="Q13" s="7"/>
      <c r="R13" s="7"/>
      <c r="S13" s="7"/>
      <c r="T13" s="7">
        <v>1</v>
      </c>
      <c r="U13" s="7"/>
      <c r="V13" s="7">
        <v>1</v>
      </c>
      <c r="W13" s="7">
        <v>2</v>
      </c>
      <c r="X13" s="7">
        <v>1</v>
      </c>
      <c r="Y13" s="7">
        <v>8</v>
      </c>
      <c r="Z13" s="7"/>
      <c r="AA13" s="7">
        <v>0.36</v>
      </c>
    </row>
    <row r="14" spans="1:27" x14ac:dyDescent="0.15">
      <c r="A14" t="s">
        <v>65</v>
      </c>
      <c r="B14">
        <v>36</v>
      </c>
      <c r="C14">
        <v>18000</v>
      </c>
      <c r="D14" s="1">
        <f t="shared" si="0"/>
        <v>648000</v>
      </c>
      <c r="K14" s="1"/>
      <c r="L14" s="7">
        <f>L5*$AA5+L6*$AA6+L7*$AA7+L8*$AA8+L9*$AA9+L10*$AA10+L11*$AA11+L12*$AA12+L13*$AA13</f>
        <v>48.474200000000003</v>
      </c>
      <c r="M14" s="7">
        <f t="shared" ref="M14:Y14" si="1">M5*$AA5+M6*$AA6+M7*$AA7+M8*$AA8+M9*$AA9+M10*$AA10+M11*$AA11+M12*$AA12+M13*$AA13</f>
        <v>4.8756969696969703</v>
      </c>
      <c r="N14" s="7">
        <f t="shared" si="1"/>
        <v>3.5539999999999998</v>
      </c>
      <c r="O14" s="7">
        <f t="shared" si="1"/>
        <v>13.760999999999999</v>
      </c>
      <c r="P14" s="7">
        <f t="shared" si="1"/>
        <v>5.7406969696969696</v>
      </c>
      <c r="Q14" s="7">
        <f t="shared" si="1"/>
        <v>16.927363636363637</v>
      </c>
      <c r="R14" s="7">
        <f t="shared" si="1"/>
        <v>36.899866666666668</v>
      </c>
      <c r="S14" s="7">
        <f t="shared" si="1"/>
        <v>14.189666666666666</v>
      </c>
      <c r="T14" s="7">
        <f t="shared" si="1"/>
        <v>2.81</v>
      </c>
      <c r="U14" s="7">
        <f t="shared" si="1"/>
        <v>3.6046666666666667</v>
      </c>
      <c r="V14" s="7">
        <f t="shared" si="1"/>
        <v>2.5646666666666667</v>
      </c>
      <c r="W14" s="7">
        <f t="shared" si="1"/>
        <v>5.4713636363636367</v>
      </c>
      <c r="X14" s="7">
        <f t="shared" si="1"/>
        <v>0.36</v>
      </c>
      <c r="Y14" s="7">
        <f t="shared" si="1"/>
        <v>345.68174545454542</v>
      </c>
      <c r="Z14" s="7"/>
      <c r="AA14" s="7"/>
    </row>
    <row r="15" spans="1:27" x14ac:dyDescent="0.15">
      <c r="A15" t="s">
        <v>85</v>
      </c>
      <c r="B15">
        <v>345.68174545454542</v>
      </c>
      <c r="C15">
        <v>449488</v>
      </c>
      <c r="D15" s="1">
        <f t="shared" si="0"/>
        <v>155379796.40087271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15">
      <c r="D16" s="1">
        <f>SUM(D2:D15)</f>
        <v>405542550.23493338</v>
      </c>
      <c r="L16">
        <f>L14*100</f>
        <v>4847.42</v>
      </c>
      <c r="M16">
        <f t="shared" ref="M16:X16" si="2">M14*100</f>
        <v>487.56969696969702</v>
      </c>
      <c r="N16">
        <f t="shared" si="2"/>
        <v>355.4</v>
      </c>
      <c r="O16">
        <f t="shared" si="2"/>
        <v>1376.1</v>
      </c>
      <c r="P16">
        <f t="shared" si="2"/>
        <v>574.06969696969691</v>
      </c>
      <c r="Q16">
        <f t="shared" si="2"/>
        <v>1692.7363636363636</v>
      </c>
      <c r="R16">
        <f t="shared" si="2"/>
        <v>3689.9866666666667</v>
      </c>
      <c r="S16">
        <f t="shared" si="2"/>
        <v>1418.9666666666665</v>
      </c>
      <c r="T16">
        <f t="shared" si="2"/>
        <v>281</v>
      </c>
      <c r="U16">
        <f t="shared" si="2"/>
        <v>360.4666666666667</v>
      </c>
      <c r="V16">
        <f t="shared" si="2"/>
        <v>256.46666666666664</v>
      </c>
      <c r="W16">
        <f t="shared" si="2"/>
        <v>547.13636363636363</v>
      </c>
      <c r="X16">
        <f t="shared" si="2"/>
        <v>36</v>
      </c>
    </row>
    <row r="17" spans="4:24" x14ac:dyDescent="0.15">
      <c r="D17" s="1">
        <v>22000000</v>
      </c>
    </row>
    <row r="18" spans="4:24" x14ac:dyDescent="0.15">
      <c r="D18">
        <v>4760000</v>
      </c>
    </row>
    <row r="19" spans="4:24" x14ac:dyDescent="0.15">
      <c r="D19">
        <v>6720000</v>
      </c>
      <c r="L19">
        <v>4847.42</v>
      </c>
      <c r="M19">
        <v>487.56969696969702</v>
      </c>
      <c r="N19">
        <v>355.4</v>
      </c>
      <c r="O19">
        <v>1376.1</v>
      </c>
      <c r="P19">
        <v>574.06969696969691</v>
      </c>
      <c r="Q19">
        <v>1692.7363636363636</v>
      </c>
      <c r="R19">
        <v>3689.9866666666667</v>
      </c>
      <c r="S19">
        <v>1418.9666666666665</v>
      </c>
      <c r="T19">
        <v>281</v>
      </c>
      <c r="U19">
        <v>360.4666666666667</v>
      </c>
      <c r="V19">
        <v>256.46666666666664</v>
      </c>
      <c r="W19">
        <v>547.13636363636363</v>
      </c>
      <c r="X19">
        <v>36</v>
      </c>
    </row>
    <row r="20" spans="4:24" x14ac:dyDescent="0.15">
      <c r="D20">
        <v>1190000</v>
      </c>
    </row>
    <row r="21" spans="4:24" x14ac:dyDescent="0.15">
      <c r="D21">
        <v>6000000</v>
      </c>
    </row>
    <row r="22" spans="4:24" x14ac:dyDescent="0.15">
      <c r="D22" s="1">
        <f>SUM(D16:D21)</f>
        <v>446212550.23493338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月矿采集</vt:lpstr>
      <vt:lpstr>简单反应</vt:lpstr>
      <vt:lpstr>复杂反应</vt:lpstr>
      <vt:lpstr>狂热</vt:lpstr>
      <vt:lpstr>小希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sunrg</dc:creator>
  <cp:lastModifiedBy>sunrg</cp:lastModifiedBy>
  <dcterms:created xsi:type="dcterms:W3CDTF">2015-12-05T16:52:15Z</dcterms:created>
  <dcterms:modified xsi:type="dcterms:W3CDTF">2016-01-16T12:07:48Z</dcterms:modified>
</cp:coreProperties>
</file>