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anCity\excel\"/>
    </mc:Choice>
  </mc:AlternateContent>
  <bookViews>
    <workbookView xWindow="0" yWindow="0" windowWidth="13920" windowHeight="8880"/>
  </bookViews>
  <sheets>
    <sheet name="Sheet1" sheetId="1" r:id="rId1"/>
    <sheet name="成本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L12" i="1"/>
  <c r="K12" i="1"/>
  <c r="K3" i="1"/>
  <c r="K4" i="1"/>
  <c r="K5" i="1"/>
  <c r="K6" i="1"/>
  <c r="K7" i="1"/>
  <c r="K8" i="1"/>
  <c r="K10" i="1"/>
  <c r="K11" i="1"/>
  <c r="K2" i="1"/>
  <c r="I12" i="1"/>
  <c r="I11" i="1"/>
  <c r="H10" i="1"/>
  <c r="I10" i="1"/>
  <c r="C7" i="1"/>
  <c r="E28" i="1"/>
  <c r="D28" i="1"/>
  <c r="C28" i="1"/>
  <c r="C6" i="1"/>
  <c r="E27" i="1"/>
  <c r="D27" i="1"/>
  <c r="C27" i="1"/>
  <c r="C9" i="1"/>
  <c r="E30" i="1"/>
  <c r="D30" i="1"/>
  <c r="C30" i="1"/>
  <c r="C3" i="1"/>
  <c r="E24" i="1"/>
  <c r="D24" i="1"/>
  <c r="C24" i="1"/>
  <c r="C11" i="1"/>
  <c r="E32" i="1"/>
  <c r="D32" i="1"/>
  <c r="C32" i="1"/>
  <c r="C8" i="1"/>
  <c r="E29" i="1"/>
  <c r="D29" i="1"/>
  <c r="C29" i="1"/>
  <c r="C10" i="1"/>
  <c r="E31" i="1"/>
  <c r="D31" i="1"/>
  <c r="C31" i="1"/>
  <c r="C5" i="1"/>
  <c r="E26" i="1"/>
  <c r="D26" i="1"/>
  <c r="C26" i="1"/>
  <c r="C4" i="1"/>
  <c r="E25" i="1"/>
  <c r="D25" i="1"/>
  <c r="G23" i="1"/>
  <c r="H23" i="1"/>
  <c r="I23" i="1"/>
  <c r="J23" i="1"/>
  <c r="K23" i="1"/>
  <c r="L23" i="1"/>
  <c r="M23" i="1"/>
  <c r="N23" i="1"/>
  <c r="F23" i="1"/>
  <c r="H3" i="1"/>
  <c r="H4" i="1"/>
  <c r="H7" i="1"/>
  <c r="I7" i="1"/>
  <c r="H8" i="1"/>
  <c r="I8" i="1"/>
  <c r="G4" i="1"/>
  <c r="G5" i="1"/>
  <c r="H5" i="1"/>
  <c r="I5" i="1"/>
  <c r="G8" i="1"/>
  <c r="G3" i="1"/>
  <c r="G7" i="1"/>
  <c r="G6" i="1"/>
  <c r="H6" i="1"/>
  <c r="H2" i="1"/>
  <c r="G2" i="1"/>
  <c r="I4" i="1"/>
  <c r="I2" i="1"/>
  <c r="I6" i="1"/>
  <c r="I3" i="1"/>
  <c r="H9" i="1"/>
  <c r="I9" i="1"/>
  <c r="J8" i="1"/>
  <c r="J5" i="1"/>
  <c r="J3" i="1"/>
  <c r="J6" i="1"/>
  <c r="J2" i="1"/>
  <c r="J4" i="1"/>
  <c r="J7" i="1"/>
</calcChain>
</file>

<file path=xl/sharedStrings.xml><?xml version="1.0" encoding="utf-8"?>
<sst xmlns="http://schemas.openxmlformats.org/spreadsheetml/2006/main" count="77" uniqueCount="44">
  <si>
    <t>小希</t>
    <phoneticPr fontId="1" type="noConversion"/>
  </si>
  <si>
    <t>纳米晶体管</t>
    <phoneticPr fontId="1" type="noConversion"/>
  </si>
  <si>
    <t>非线超材料</t>
    <phoneticPr fontId="1" type="noConversion"/>
  </si>
  <si>
    <t>富勒化合物</t>
    <phoneticPr fontId="1" type="noConversion"/>
  </si>
  <si>
    <t>碳化钛</t>
    <phoneticPr fontId="1" type="noConversion"/>
  </si>
  <si>
    <t>超突</t>
    <phoneticPr fontId="1" type="noConversion"/>
  </si>
  <si>
    <t>份合成物</t>
    <phoneticPr fontId="1" type="noConversion"/>
  </si>
  <si>
    <t>铁磁胶体</t>
    <phoneticPr fontId="1" type="noConversion"/>
  </si>
  <si>
    <t>多晶化</t>
    <phoneticPr fontId="1" type="noConversion"/>
  </si>
  <si>
    <t>费米</t>
    <phoneticPr fontId="1" type="noConversion"/>
  </si>
  <si>
    <t>标量电容器单元</t>
  </si>
  <si>
    <t>引力感应器组</t>
  </si>
  <si>
    <t>磁脉冲推进器</t>
  </si>
  <si>
    <t>迪波特钛合金附甲</t>
  </si>
  <si>
    <t>量子微处理器</t>
  </si>
  <si>
    <t>恒定护盾发射器</t>
  </si>
  <si>
    <t>引力子反应器机组</t>
  </si>
  <si>
    <t>数量</t>
    <phoneticPr fontId="1" type="noConversion"/>
  </si>
  <si>
    <t>单位时间</t>
    <phoneticPr fontId="1" type="noConversion"/>
  </si>
  <si>
    <t>总时间</t>
    <phoneticPr fontId="1" type="noConversion"/>
  </si>
  <si>
    <t>比例</t>
    <phoneticPr fontId="1" type="noConversion"/>
  </si>
  <si>
    <t>小希</t>
    <phoneticPr fontId="1" type="noConversion"/>
  </si>
  <si>
    <t>小希</t>
    <phoneticPr fontId="1" type="noConversion"/>
  </si>
  <si>
    <t>狞獾</t>
    <phoneticPr fontId="1" type="noConversion"/>
  </si>
  <si>
    <t>龙格</t>
    <phoneticPr fontId="1" type="noConversion"/>
  </si>
  <si>
    <t>弗兰</t>
    <phoneticPr fontId="1" type="noConversion"/>
  </si>
  <si>
    <t>8小希</t>
    <phoneticPr fontId="1" type="noConversion"/>
  </si>
  <si>
    <t>6小希</t>
    <phoneticPr fontId="1" type="noConversion"/>
  </si>
  <si>
    <t>1狞獾</t>
    <phoneticPr fontId="1" type="noConversion"/>
  </si>
  <si>
    <t>1推进器</t>
    <phoneticPr fontId="1" type="noConversion"/>
  </si>
  <si>
    <t>1反应器</t>
    <phoneticPr fontId="1" type="noConversion"/>
  </si>
  <si>
    <t>bre</t>
    <phoneticPr fontId="1" type="noConversion"/>
  </si>
  <si>
    <t>4标量电容</t>
    <phoneticPr fontId="1" type="noConversion"/>
  </si>
  <si>
    <t>4恒定护盾</t>
    <phoneticPr fontId="1" type="noConversion"/>
  </si>
  <si>
    <t>月牙</t>
    <phoneticPr fontId="1" type="noConversion"/>
  </si>
  <si>
    <t>5量子未处理</t>
    <phoneticPr fontId="1" type="noConversion"/>
  </si>
  <si>
    <t>sunrg</t>
    <phoneticPr fontId="1" type="noConversion"/>
  </si>
  <si>
    <t>8附甲</t>
    <phoneticPr fontId="1" type="noConversion"/>
  </si>
  <si>
    <t>3引力感应器</t>
    <phoneticPr fontId="1" type="noConversion"/>
  </si>
  <si>
    <t>小希</t>
    <phoneticPr fontId="1" type="noConversion"/>
  </si>
  <si>
    <t>莫尔石</t>
  </si>
  <si>
    <t>狞獾级</t>
  </si>
  <si>
    <t>建筑模块</t>
  </si>
  <si>
    <t>R.A.M.星舰科技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</si>
</sst>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A3" sqref="A3:A11"/>
    </sheetView>
  </sheetViews>
  <sheetFormatPr defaultRowHeight="13.5" x14ac:dyDescent="0.15"/>
  <cols>
    <col min="1" max="2" width="11" bestFit="1" customWidth="1"/>
    <col min="4" max="4" width="15.125" bestFit="1" customWidth="1"/>
    <col min="5" max="5" width="17.25" bestFit="1" customWidth="1"/>
  </cols>
  <sheetData>
    <row r="1" spans="1:19" x14ac:dyDescent="0.15">
      <c r="A1" s="2" t="s">
        <v>21</v>
      </c>
      <c r="B1" s="2">
        <v>1</v>
      </c>
      <c r="C1" s="2"/>
      <c r="F1" t="s">
        <v>17</v>
      </c>
      <c r="G1" t="s">
        <v>18</v>
      </c>
      <c r="H1" t="s">
        <v>19</v>
      </c>
      <c r="I1" t="s">
        <v>20</v>
      </c>
      <c r="M1" s="5" t="s">
        <v>0</v>
      </c>
      <c r="N1" s="5"/>
      <c r="O1" s="5"/>
      <c r="P1" s="5"/>
    </row>
    <row r="2" spans="1:19" x14ac:dyDescent="0.15">
      <c r="E2" s="3" t="s">
        <v>10</v>
      </c>
      <c r="F2">
        <v>405</v>
      </c>
      <c r="G2">
        <f>1+43/60</f>
        <v>1.7166666666666668</v>
      </c>
      <c r="H2">
        <f>F2*G2</f>
        <v>695.25</v>
      </c>
      <c r="I2">
        <f>H2/H6</f>
        <v>5.9558823529411757</v>
      </c>
      <c r="J2">
        <f t="shared" ref="J2:J8" si="0">I2/I$9*40</f>
        <v>5.7757009345794383</v>
      </c>
      <c r="K2">
        <f>I2/I$12*40</f>
        <v>3.6253421978881502</v>
      </c>
      <c r="L2">
        <v>4</v>
      </c>
      <c r="M2" s="5"/>
      <c r="N2" s="5"/>
      <c r="O2" s="5"/>
      <c r="P2" s="5"/>
    </row>
    <row r="3" spans="1:19" x14ac:dyDescent="0.15">
      <c r="A3" t="s">
        <v>1</v>
      </c>
      <c r="B3">
        <v>3307</v>
      </c>
      <c r="C3">
        <f>B3/1500</f>
        <v>2.2046666666666668</v>
      </c>
      <c r="E3" s="3" t="s">
        <v>15</v>
      </c>
      <c r="F3">
        <v>405</v>
      </c>
      <c r="G3">
        <f>G2</f>
        <v>1.7166666666666668</v>
      </c>
      <c r="H3">
        <f t="shared" ref="H3:H8" si="1">F3*G3</f>
        <v>695.25</v>
      </c>
      <c r="I3">
        <f>H3/H6</f>
        <v>5.9558823529411757</v>
      </c>
      <c r="J3">
        <f t="shared" si="0"/>
        <v>5.7757009345794383</v>
      </c>
      <c r="K3">
        <f t="shared" ref="K3:K11" si="2">I3/I$12*40</f>
        <v>3.6253421978881502</v>
      </c>
      <c r="L3">
        <v>4</v>
      </c>
      <c r="M3" s="5"/>
      <c r="N3" s="5"/>
      <c r="O3" s="5"/>
      <c r="P3" s="5"/>
    </row>
    <row r="4" spans="1:19" x14ac:dyDescent="0.15">
      <c r="A4" t="s">
        <v>2</v>
      </c>
      <c r="B4">
        <v>3356</v>
      </c>
      <c r="C4">
        <f>B4/300</f>
        <v>11.186666666666667</v>
      </c>
      <c r="E4" s="3" t="s">
        <v>16</v>
      </c>
      <c r="F4">
        <v>35</v>
      </c>
      <c r="G4">
        <f>3+25/60</f>
        <v>3.4166666666666665</v>
      </c>
      <c r="H4">
        <f t="shared" si="1"/>
        <v>119.58333333333333</v>
      </c>
      <c r="I4">
        <f t="shared" ref="I4:I11" si="3">H4/H$6</f>
        <v>1.0244146202170186</v>
      </c>
      <c r="J4">
        <f t="shared" si="0"/>
        <v>0.99342332987192772</v>
      </c>
      <c r="K4">
        <f t="shared" si="2"/>
        <v>0.623560596184765</v>
      </c>
      <c r="L4">
        <v>1</v>
      </c>
    </row>
    <row r="5" spans="1:19" x14ac:dyDescent="0.15">
      <c r="A5" t="s">
        <v>3</v>
      </c>
      <c r="B5">
        <v>4200</v>
      </c>
      <c r="C5">
        <f>B5/3000</f>
        <v>1.4</v>
      </c>
      <c r="E5" s="3" t="s">
        <v>11</v>
      </c>
      <c r="F5">
        <v>359</v>
      </c>
      <c r="G5">
        <f>G3</f>
        <v>1.7166666666666668</v>
      </c>
      <c r="H5">
        <f t="shared" si="1"/>
        <v>616.28333333333342</v>
      </c>
      <c r="I5">
        <f t="shared" si="3"/>
        <v>5.2794117647058822</v>
      </c>
      <c r="J5">
        <f t="shared" si="0"/>
        <v>5.1196953963309113</v>
      </c>
      <c r="K5">
        <f t="shared" si="2"/>
        <v>3.2135749359057924</v>
      </c>
      <c r="L5">
        <v>3</v>
      </c>
    </row>
    <row r="6" spans="1:19" x14ac:dyDescent="0.15">
      <c r="A6" t="s">
        <v>4</v>
      </c>
      <c r="B6">
        <v>257132</v>
      </c>
      <c r="C6">
        <f>B6/10000</f>
        <v>25.713200000000001</v>
      </c>
      <c r="E6" s="3" t="s">
        <v>12</v>
      </c>
      <c r="F6">
        <v>68</v>
      </c>
      <c r="G6">
        <f>G2</f>
        <v>1.7166666666666668</v>
      </c>
      <c r="H6">
        <f t="shared" si="1"/>
        <v>116.73333333333335</v>
      </c>
      <c r="I6">
        <f t="shared" si="3"/>
        <v>1</v>
      </c>
      <c r="J6">
        <f t="shared" si="0"/>
        <v>0.96974731741086895</v>
      </c>
      <c r="K6">
        <f t="shared" si="2"/>
        <v>0.60869943075652899</v>
      </c>
      <c r="L6">
        <v>1</v>
      </c>
      <c r="O6" t="s">
        <v>24</v>
      </c>
      <c r="P6" t="s">
        <v>26</v>
      </c>
    </row>
    <row r="7" spans="1:19" x14ac:dyDescent="0.15">
      <c r="A7" t="s">
        <v>5</v>
      </c>
      <c r="B7">
        <v>742</v>
      </c>
      <c r="C7">
        <f>B7/750</f>
        <v>0.98933333333333329</v>
      </c>
      <c r="E7" s="3" t="s">
        <v>13</v>
      </c>
      <c r="F7" s="1">
        <v>5063</v>
      </c>
      <c r="G7">
        <f>18/60</f>
        <v>0.3</v>
      </c>
      <c r="H7">
        <f t="shared" si="1"/>
        <v>1518.8999999999999</v>
      </c>
      <c r="I7">
        <f t="shared" si="3"/>
        <v>13.011707595659621</v>
      </c>
      <c r="J7">
        <f t="shared" si="0"/>
        <v>12.618068535825543</v>
      </c>
      <c r="K7">
        <f t="shared" si="2"/>
        <v>7.9202190066484146</v>
      </c>
      <c r="L7">
        <v>8</v>
      </c>
      <c r="O7" t="s">
        <v>25</v>
      </c>
      <c r="P7" t="s">
        <v>27</v>
      </c>
      <c r="Q7" t="s">
        <v>28</v>
      </c>
      <c r="R7" t="s">
        <v>29</v>
      </c>
      <c r="S7" t="s">
        <v>30</v>
      </c>
    </row>
    <row r="8" spans="1:19" x14ac:dyDescent="0.15">
      <c r="A8" t="s">
        <v>6</v>
      </c>
      <c r="B8">
        <v>7758</v>
      </c>
      <c r="C8">
        <f>B8/2200</f>
        <v>3.5263636363636364</v>
      </c>
      <c r="E8" s="3" t="s">
        <v>14</v>
      </c>
      <c r="F8" s="1">
        <v>1215</v>
      </c>
      <c r="G8">
        <f>52/60</f>
        <v>0.8666666666666667</v>
      </c>
      <c r="H8">
        <f t="shared" si="1"/>
        <v>1053</v>
      </c>
      <c r="I8">
        <f t="shared" si="3"/>
        <v>9.0205596801827514</v>
      </c>
      <c r="J8">
        <f t="shared" si="0"/>
        <v>8.7476635514018692</v>
      </c>
      <c r="K8">
        <f t="shared" si="2"/>
        <v>5.4908095424325376</v>
      </c>
      <c r="L8">
        <v>5</v>
      </c>
      <c r="O8" t="s">
        <v>31</v>
      </c>
      <c r="P8" t="s">
        <v>32</v>
      </c>
      <c r="Q8" t="s">
        <v>33</v>
      </c>
    </row>
    <row r="9" spans="1:19" x14ac:dyDescent="0.15">
      <c r="A9" t="s">
        <v>7</v>
      </c>
      <c r="B9">
        <v>490</v>
      </c>
      <c r="C9">
        <f>B9/400</f>
        <v>1.2250000000000001</v>
      </c>
      <c r="H9">
        <f>SUM(H2:H8)</f>
        <v>4815</v>
      </c>
      <c r="I9">
        <f t="shared" si="3"/>
        <v>41.247858366647627</v>
      </c>
      <c r="O9" t="s">
        <v>34</v>
      </c>
      <c r="P9" t="s">
        <v>38</v>
      </c>
      <c r="Q9" t="s">
        <v>35</v>
      </c>
    </row>
    <row r="10" spans="1:19" x14ac:dyDescent="0.15">
      <c r="A10" t="s">
        <v>8</v>
      </c>
      <c r="B10">
        <v>56160</v>
      </c>
      <c r="C10">
        <f>B10/6000</f>
        <v>9.36</v>
      </c>
      <c r="E10" s="3" t="s">
        <v>22</v>
      </c>
      <c r="H10">
        <f>45*60+20</f>
        <v>2720</v>
      </c>
      <c r="I10">
        <f t="shared" si="3"/>
        <v>23.300970873786405</v>
      </c>
      <c r="K10">
        <f t="shared" si="2"/>
        <v>14.183287706948244</v>
      </c>
      <c r="L10">
        <v>14</v>
      </c>
      <c r="O10" t="s">
        <v>36</v>
      </c>
      <c r="P10" t="s">
        <v>37</v>
      </c>
    </row>
    <row r="11" spans="1:19" x14ac:dyDescent="0.15">
      <c r="A11" t="s">
        <v>9</v>
      </c>
      <c r="B11">
        <v>72</v>
      </c>
      <c r="C11">
        <f>B11/200</f>
        <v>0.36</v>
      </c>
      <c r="E11" s="3" t="s">
        <v>23</v>
      </c>
      <c r="H11">
        <v>136</v>
      </c>
      <c r="I11">
        <f t="shared" si="3"/>
        <v>1.1650485436893203</v>
      </c>
      <c r="K11">
        <f t="shared" si="2"/>
        <v>0.70916438534741233</v>
      </c>
      <c r="L11">
        <v>1</v>
      </c>
    </row>
    <row r="12" spans="1:19" x14ac:dyDescent="0.15">
      <c r="I12">
        <f>SUM(I9:I11)</f>
        <v>65.713877784123355</v>
      </c>
      <c r="K12">
        <f>I12/I$12*40</f>
        <v>40</v>
      </c>
      <c r="L12">
        <f>SUM(L2:L11)</f>
        <v>41</v>
      </c>
    </row>
    <row r="15" spans="1:19" x14ac:dyDescent="0.15">
      <c r="E15" t="s">
        <v>17</v>
      </c>
      <c r="F15" t="s">
        <v>1</v>
      </c>
      <c r="G15" t="s">
        <v>2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</row>
    <row r="16" spans="1:19" x14ac:dyDescent="0.15">
      <c r="D16" t="s">
        <v>10</v>
      </c>
      <c r="E16">
        <v>420</v>
      </c>
      <c r="F16">
        <v>1</v>
      </c>
      <c r="G16">
        <v>2</v>
      </c>
      <c r="H16">
        <v>10</v>
      </c>
      <c r="I16">
        <v>25</v>
      </c>
    </row>
    <row r="17" spans="2:14" x14ac:dyDescent="0.15">
      <c r="D17" t="s">
        <v>15</v>
      </c>
      <c r="E17">
        <v>420</v>
      </c>
      <c r="I17">
        <v>20</v>
      </c>
      <c r="L17">
        <v>1</v>
      </c>
      <c r="M17">
        <v>9</v>
      </c>
    </row>
    <row r="18" spans="2:14" x14ac:dyDescent="0.15">
      <c r="D18" t="s">
        <v>16</v>
      </c>
      <c r="E18">
        <v>36</v>
      </c>
      <c r="I18">
        <v>9</v>
      </c>
      <c r="N18">
        <v>2</v>
      </c>
    </row>
    <row r="19" spans="2:14" x14ac:dyDescent="0.15">
      <c r="D19" t="s">
        <v>11</v>
      </c>
      <c r="E19">
        <v>371</v>
      </c>
      <c r="F19">
        <v>1</v>
      </c>
      <c r="I19">
        <v>20</v>
      </c>
      <c r="J19">
        <v>2</v>
      </c>
    </row>
    <row r="20" spans="2:14" x14ac:dyDescent="0.15">
      <c r="D20" t="s">
        <v>12</v>
      </c>
      <c r="E20">
        <v>70</v>
      </c>
      <c r="I20">
        <v>12</v>
      </c>
      <c r="K20">
        <v>3</v>
      </c>
      <c r="L20">
        <v>1</v>
      </c>
    </row>
    <row r="21" spans="2:14" x14ac:dyDescent="0.15">
      <c r="D21" t="s">
        <v>13</v>
      </c>
      <c r="E21" s="1">
        <v>5238</v>
      </c>
      <c r="I21">
        <v>40</v>
      </c>
      <c r="M21">
        <v>10</v>
      </c>
    </row>
    <row r="22" spans="2:14" x14ac:dyDescent="0.15">
      <c r="D22" t="s">
        <v>14</v>
      </c>
      <c r="E22" s="1">
        <v>1258</v>
      </c>
      <c r="F22">
        <v>2</v>
      </c>
      <c r="G22">
        <v>2</v>
      </c>
      <c r="I22">
        <v>16</v>
      </c>
      <c r="K22">
        <v>6</v>
      </c>
    </row>
    <row r="23" spans="2:14" x14ac:dyDescent="0.15">
      <c r="F23">
        <f>F16*$E16+F17*$E17+F18*$E18+F19*$E19+F20*$E20+F21*$E21+F22*$E22</f>
        <v>3307</v>
      </c>
      <c r="G23">
        <f t="shared" ref="G23:N23" si="4">G16*$E16+G17*$E17+G18*$E18+G19*$E19+G20*$E20+G21*$E21+G22*$E22</f>
        <v>3356</v>
      </c>
      <c r="H23">
        <f t="shared" si="4"/>
        <v>4200</v>
      </c>
      <c r="I23">
        <f t="shared" si="4"/>
        <v>257132</v>
      </c>
      <c r="J23">
        <f t="shared" si="4"/>
        <v>742</v>
      </c>
      <c r="K23">
        <f t="shared" si="4"/>
        <v>7758</v>
      </c>
      <c r="L23">
        <f t="shared" si="4"/>
        <v>490</v>
      </c>
      <c r="M23">
        <f t="shared" si="4"/>
        <v>56160</v>
      </c>
      <c r="N23">
        <f t="shared" si="4"/>
        <v>72</v>
      </c>
    </row>
    <row r="24" spans="2:14" x14ac:dyDescent="0.15">
      <c r="B24" t="s">
        <v>1</v>
      </c>
      <c r="C24">
        <f>D24</f>
        <v>10.885999395222255</v>
      </c>
      <c r="D24">
        <f>E24*24</f>
        <v>10.885999395222255</v>
      </c>
      <c r="E24">
        <f t="shared" ref="E24:E32" si="5">1/C3</f>
        <v>0.45358330813426062</v>
      </c>
    </row>
    <row r="25" spans="2:14" x14ac:dyDescent="0.15">
      <c r="B25" t="s">
        <v>2</v>
      </c>
      <c r="C25">
        <v>0</v>
      </c>
      <c r="D25">
        <f t="shared" ref="D25:D32" si="6">E25*24</f>
        <v>2.1454112038140645</v>
      </c>
      <c r="E25">
        <f t="shared" si="5"/>
        <v>8.9392133492252682E-2</v>
      </c>
    </row>
    <row r="26" spans="2:14" x14ac:dyDescent="0.15">
      <c r="B26" t="s">
        <v>3</v>
      </c>
      <c r="C26">
        <f>D26*2</f>
        <v>34.285714285714285</v>
      </c>
      <c r="D26">
        <f t="shared" si="6"/>
        <v>17.142857142857142</v>
      </c>
      <c r="E26">
        <f t="shared" si="5"/>
        <v>0.7142857142857143</v>
      </c>
    </row>
    <row r="27" spans="2:14" x14ac:dyDescent="0.15">
      <c r="B27" t="s">
        <v>4</v>
      </c>
      <c r="C27">
        <f>D27*2</f>
        <v>1.8667454848093585</v>
      </c>
      <c r="D27">
        <f t="shared" si="6"/>
        <v>0.93337274240467927</v>
      </c>
      <c r="E27">
        <f t="shared" si="5"/>
        <v>3.8890530933528303E-2</v>
      </c>
    </row>
    <row r="28" spans="2:14" x14ac:dyDescent="0.15">
      <c r="B28" t="s">
        <v>5</v>
      </c>
      <c r="C28">
        <f>D28</f>
        <v>24.258760107816713</v>
      </c>
      <c r="D28">
        <f t="shared" si="6"/>
        <v>24.258760107816713</v>
      </c>
      <c r="E28">
        <f t="shared" si="5"/>
        <v>1.0107816711590296</v>
      </c>
    </row>
    <row r="29" spans="2:14" x14ac:dyDescent="0.15">
      <c r="B29" t="s">
        <v>6</v>
      </c>
      <c r="C29">
        <f>D29</f>
        <v>6.8058778035576184</v>
      </c>
      <c r="D29">
        <f t="shared" si="6"/>
        <v>6.8058778035576184</v>
      </c>
      <c r="E29">
        <f t="shared" si="5"/>
        <v>0.28357824181490077</v>
      </c>
    </row>
    <row r="30" spans="2:14" x14ac:dyDescent="0.15">
      <c r="B30" t="s">
        <v>7</v>
      </c>
      <c r="C30">
        <f>D30</f>
        <v>19.591836734693874</v>
      </c>
      <c r="D30">
        <f t="shared" si="6"/>
        <v>19.591836734693874</v>
      </c>
      <c r="E30">
        <f t="shared" si="5"/>
        <v>0.81632653061224481</v>
      </c>
    </row>
    <row r="31" spans="2:14" x14ac:dyDescent="0.15">
      <c r="B31" t="s">
        <v>8</v>
      </c>
      <c r="C31">
        <f>D31*2</f>
        <v>5.1282051282051286</v>
      </c>
      <c r="D31">
        <f t="shared" si="6"/>
        <v>2.5641025641025643</v>
      </c>
      <c r="E31">
        <f t="shared" si="5"/>
        <v>0.10683760683760685</v>
      </c>
    </row>
    <row r="32" spans="2:14" x14ac:dyDescent="0.15">
      <c r="B32" t="s">
        <v>9</v>
      </c>
      <c r="C32">
        <f>D32</f>
        <v>66.666666666666657</v>
      </c>
      <c r="D32">
        <f t="shared" si="6"/>
        <v>66.666666666666657</v>
      </c>
      <c r="E32">
        <f t="shared" si="5"/>
        <v>2.7777777777777777</v>
      </c>
    </row>
  </sheetData>
  <mergeCells count="1">
    <mergeCell ref="M1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9" sqref="H9"/>
    </sheetView>
  </sheetViews>
  <sheetFormatPr defaultRowHeight="13.5" x14ac:dyDescent="0.15"/>
  <cols>
    <col min="2" max="2" width="10.5" bestFit="1" customWidth="1"/>
    <col min="3" max="3" width="17.25" bestFit="1" customWidth="1"/>
    <col min="4" max="4" width="10.5" style="4" bestFit="1" customWidth="1"/>
    <col min="5" max="5" width="9.125" style="4" bestFit="1" customWidth="1"/>
  </cols>
  <sheetData>
    <row r="1" spans="1:4" x14ac:dyDescent="0.15">
      <c r="A1" t="s">
        <v>39</v>
      </c>
      <c r="B1">
        <v>447000000</v>
      </c>
      <c r="C1" t="s">
        <v>10</v>
      </c>
      <c r="D1" s="4">
        <v>45449779.5</v>
      </c>
    </row>
    <row r="2" spans="1:4" x14ac:dyDescent="0.15">
      <c r="C2" t="s">
        <v>40</v>
      </c>
      <c r="D2" s="4">
        <v>5606128.5</v>
      </c>
    </row>
    <row r="3" spans="1:4" x14ac:dyDescent="0.15">
      <c r="C3" t="s">
        <v>41</v>
      </c>
      <c r="D3" s="4">
        <v>24000001.879999999</v>
      </c>
    </row>
    <row r="4" spans="1:4" x14ac:dyDescent="0.15">
      <c r="C4" t="s">
        <v>11</v>
      </c>
      <c r="D4" s="4">
        <v>28258398</v>
      </c>
    </row>
    <row r="5" spans="1:4" x14ac:dyDescent="0.15">
      <c r="C5" t="s">
        <v>12</v>
      </c>
      <c r="D5" s="4">
        <v>4049925</v>
      </c>
    </row>
    <row r="6" spans="1:4" x14ac:dyDescent="0.15">
      <c r="C6" t="s">
        <v>42</v>
      </c>
      <c r="D6" s="4">
        <v>6704998.5</v>
      </c>
    </row>
    <row r="7" spans="1:4" x14ac:dyDescent="0.15">
      <c r="C7" t="s">
        <v>43</v>
      </c>
      <c r="D7" s="4">
        <v>18017.64</v>
      </c>
    </row>
    <row r="8" spans="1:4" x14ac:dyDescent="0.15">
      <c r="C8" t="s">
        <v>13</v>
      </c>
      <c r="D8" s="4">
        <v>169312500</v>
      </c>
    </row>
    <row r="9" spans="1:4" x14ac:dyDescent="0.15">
      <c r="C9" t="s">
        <v>14</v>
      </c>
      <c r="D9" s="4">
        <v>157895325</v>
      </c>
    </row>
    <row r="10" spans="1:4" x14ac:dyDescent="0.15">
      <c r="C10" t="s">
        <v>15</v>
      </c>
      <c r="D10" s="4">
        <v>76050000</v>
      </c>
    </row>
    <row r="11" spans="1:4" x14ac:dyDescent="0.15">
      <c r="C11" t="s">
        <v>16</v>
      </c>
      <c r="D11" s="4">
        <v>5890722</v>
      </c>
    </row>
    <row r="12" spans="1:4" x14ac:dyDescent="0.15">
      <c r="D12" s="4">
        <f>SUM(D1:D11)</f>
        <v>523235796.01999998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成本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sunrg</dc:creator>
  <cp:lastModifiedBy>sunrg</cp:lastModifiedBy>
  <dcterms:created xsi:type="dcterms:W3CDTF">2015-11-29T01:22:59Z</dcterms:created>
  <dcterms:modified xsi:type="dcterms:W3CDTF">2016-01-09T16:37:06Z</dcterms:modified>
</cp:coreProperties>
</file>